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1"/>
  </bookViews>
  <sheets>
    <sheet name="Приложение 1.1" sheetId="1" r:id="rId1"/>
    <sheet name="Приложение 1.5" sheetId="2" r:id="rId2"/>
    <sheet name="Лист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<sst xmlns="http://schemas.openxmlformats.org/spreadsheetml/2006/main" count="357" uniqueCount="126">
  <si>
    <t>Приложение 1 к приказу</t>
  </si>
  <si>
    <t>Департамента тарифного регулирования и государственного заказа Томской области</t>
  </si>
  <si>
    <t>Перечень инвестиционных проектов ООО "Горсети"  на период реализации инвестиционной программы (2012-2014 гг.) и план их финансирования</t>
  </si>
  <si>
    <t>№№</t>
  </si>
  <si>
    <t>Наименование объекта</t>
  </si>
  <si>
    <t>Стадия реализации проекта</t>
  </si>
  <si>
    <t>Указать РП , наименование и  км головной линии, тип линии и км 0,4 кВ</t>
  </si>
  <si>
    <t>Проектная мощность/
протяженность сетей</t>
  </si>
  <si>
    <t>год 
начала 
строительства</t>
  </si>
  <si>
    <t>год 
окончания 
строительства</t>
  </si>
  <si>
    <t>Полная 
стоимость 
строительства **</t>
  </si>
  <si>
    <t>Остаточная стоимость строительства **</t>
  </si>
  <si>
    <t>План 
финансирования 
текущего года</t>
  </si>
  <si>
    <t>Ввод мощностей</t>
  </si>
  <si>
    <t>Объем финансирования****</t>
  </si>
  <si>
    <t>План года 2012</t>
  </si>
  <si>
    <t>План года 2013</t>
  </si>
  <si>
    <t>План года 2014 ***</t>
  </si>
  <si>
    <t>Итого</t>
  </si>
  <si>
    <t>С/П*</t>
  </si>
  <si>
    <t>МВт/Гкал/ч/ км/МВА</t>
  </si>
  <si>
    <t>млн.рублей</t>
  </si>
  <si>
    <t xml:space="preserve">ВСЕГО, </t>
  </si>
  <si>
    <t>в том числе ПИР</t>
  </si>
  <si>
    <t>Техническое перевооружение и реконструкция</t>
  </si>
  <si>
    <t>1.1.</t>
  </si>
  <si>
    <t>Энергосбережение и повышение энергетической эффективности</t>
  </si>
  <si>
    <t>1.1.1.</t>
  </si>
  <si>
    <t>С</t>
  </si>
  <si>
    <t>1143 шт.</t>
  </si>
  <si>
    <t>1008 шт.</t>
  </si>
  <si>
    <t>574 шт</t>
  </si>
  <si>
    <t>1.1.2.</t>
  </si>
  <si>
    <t>725 шт</t>
  </si>
  <si>
    <t>1051 шт.</t>
  </si>
  <si>
    <t>2343 шт.</t>
  </si>
  <si>
    <t>1.1.3.</t>
  </si>
  <si>
    <t>200 шт.</t>
  </si>
  <si>
    <t>107 шт.</t>
  </si>
  <si>
    <t>1.1.4.</t>
  </si>
  <si>
    <t>319 шт.</t>
  </si>
  <si>
    <t>321 шт.</t>
  </si>
  <si>
    <t>2.</t>
  </si>
  <si>
    <t>Новое строительство</t>
  </si>
  <si>
    <t>2.1.</t>
  </si>
  <si>
    <t>2.2.</t>
  </si>
  <si>
    <t>Прочее новое строительство</t>
  </si>
  <si>
    <t>2.2.1.</t>
  </si>
  <si>
    <t>Строительство РП в центре нагрузок:</t>
  </si>
  <si>
    <t>2.2.2.</t>
  </si>
  <si>
    <t>Установка комплектной двухтрансформаторной  подстанции, укомплектованной четырьмя линейными, двумя вводными и двумя секционными ячейками КСО, двумя трансформаторами, шестью линейными, двумя вводными и двумя секционными панелями ЩО70</t>
  </si>
  <si>
    <t>2.2.3.</t>
  </si>
  <si>
    <t>Установка комплектной однотрансформаторной подстанции, укомплектованной двумя линейными, одной вводной ячейками КСО, одним трансформаторами, тремя линейными, одной вводной панелями ЩО70</t>
  </si>
  <si>
    <t>2.2.4.</t>
  </si>
  <si>
    <t>19,407 км</t>
  </si>
  <si>
    <t>7,159 км</t>
  </si>
  <si>
    <t>4,532 км</t>
  </si>
  <si>
    <t>7,716 км</t>
  </si>
  <si>
    <t>2.2.5.</t>
  </si>
  <si>
    <t>30,000 км</t>
  </si>
  <si>
    <t>6 шт</t>
  </si>
  <si>
    <t>4 шт</t>
  </si>
  <si>
    <t>16 шт</t>
  </si>
  <si>
    <t>Справочно:</t>
  </si>
  <si>
    <t>Оплата процентов за привлеченные кредитные ресурсы</t>
  </si>
  <si>
    <t>Объект 1</t>
  </si>
  <si>
    <t>Объект 2</t>
  </si>
  <si>
    <t>…</t>
  </si>
  <si>
    <t>* С - строительство, П- проектирование</t>
  </si>
  <si>
    <t>** - согласно проектной документации в текущих ценах (с НДС)</t>
  </si>
  <si>
    <t>*** - для сетевых организаций, переодящих на метод тарифного регулирования RAB, горизонт планирования может быть больше</t>
  </si>
  <si>
    <t>**** - в прогнозных ценах соответствующего года</t>
  </si>
  <si>
    <t>Приложение 2 к приказу</t>
  </si>
  <si>
    <t xml:space="preserve">План ввода основных средств  ООО "Горсети"  на период реализации инвестиционной программы 2012 г. </t>
  </si>
  <si>
    <t>План 1 квартал 2012</t>
  </si>
  <si>
    <t>План 2 квартал 2012</t>
  </si>
  <si>
    <t>План 3 квартал 2012</t>
  </si>
  <si>
    <t>План 4 квартал 2012</t>
  </si>
  <si>
    <t>1 143 шт</t>
  </si>
  <si>
    <t>200 шт</t>
  </si>
  <si>
    <t>319 шт</t>
  </si>
  <si>
    <t>2*0,630/0,400</t>
  </si>
  <si>
    <t>2*0,630/0,200</t>
  </si>
  <si>
    <t>2*0,400/0,800</t>
  </si>
  <si>
    <t>0,400/0,200</t>
  </si>
  <si>
    <t>0 км</t>
  </si>
  <si>
    <t>5,349 км</t>
  </si>
  <si>
    <t>1,559 км</t>
  </si>
  <si>
    <t>3,790 км</t>
  </si>
  <si>
    <t>1,600 км</t>
  </si>
  <si>
    <t>0,210 км</t>
  </si>
  <si>
    <t>10,000 км</t>
  </si>
  <si>
    <t>4 шт.</t>
  </si>
  <si>
    <t>2 шт.</t>
  </si>
  <si>
    <t>Автогидроподъемник 14-18 м.</t>
  </si>
  <si>
    <t>2 шт</t>
  </si>
  <si>
    <t>1 шт.</t>
  </si>
  <si>
    <t>Ямобур БКМ  317  с 4-мя насадками</t>
  </si>
  <si>
    <t>1 шт</t>
  </si>
  <si>
    <t>Бригадный автомобиль Газель 33023</t>
  </si>
  <si>
    <t xml:space="preserve">Легковой автомобиль </t>
  </si>
  <si>
    <t>Сводные данные по инвестиционной программе на 2012-2014 гг.</t>
  </si>
  <si>
    <t>млн. руб. с НДС</t>
  </si>
  <si>
    <t>млн. руб. без НДС</t>
  </si>
  <si>
    <t>в том числе</t>
  </si>
  <si>
    <t>шт., км</t>
  </si>
  <si>
    <t>Строительство РП</t>
  </si>
  <si>
    <t>Строительство 2 КТП</t>
  </si>
  <si>
    <t>Строительство  КТП</t>
  </si>
  <si>
    <t>Строительство КЛ 6-10 кВ</t>
  </si>
  <si>
    <t>Строительство КВЛ 0,4 кВ</t>
  </si>
  <si>
    <t>1</t>
  </si>
  <si>
    <t>Итого электросетевое хозяйство</t>
  </si>
  <si>
    <t>Установка приборов учета</t>
  </si>
  <si>
    <t>2</t>
  </si>
  <si>
    <t>ИТОГО</t>
  </si>
  <si>
    <t>3</t>
  </si>
  <si>
    <t>Приобретение специальной техники</t>
  </si>
  <si>
    <t>Всего по инвестиционной программе</t>
  </si>
  <si>
    <t>ИТОГО РП</t>
  </si>
  <si>
    <t>шт.</t>
  </si>
  <si>
    <t>ИТОГО ТП</t>
  </si>
  <si>
    <t>ИТОГО КВЛ 10 кВ</t>
  </si>
  <si>
    <t>км</t>
  </si>
  <si>
    <t>ИТОГО КВЛ 0,4 кВ</t>
  </si>
  <si>
    <t>от 03.04.2012   № 9/128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</si>
</sst>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#,##0.0"/>
    <numFmt numFmtId="167" formatCode="0.0"/>
  </numFmts>
  <fonts count="12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0"/>
    </font>
    <font>
      <sz val="14"/>
      <color indexed="9"/>
      <name val="Times New Roman"/>
      <family val="1"/>
    </font>
    <font>
      <sz val="14"/>
      <color indexed="53"/>
      <name val="Times New Roman"/>
      <family val="1"/>
    </font>
    <font>
      <b/>
      <sz val="14"/>
      <name val="Times New Roman"/>
      <family val="1"/>
    </font>
    <font>
      <b/>
      <sz val="14"/>
      <color indexed="53"/>
      <name val="Times New Roman"/>
      <family val="1"/>
    </font>
    <font>
      <sz val="12"/>
      <color indexed="53"/>
      <name val="Times New Roman"/>
      <family val="1"/>
    </font>
    <font>
      <b/>
      <sz val="12"/>
      <name val="Times New Roman"/>
      <family val="1"/>
    </font>
    <font>
      <b/>
      <sz val="12"/>
      <color indexed="53"/>
      <name val="Times New Roman"/>
      <family val="1"/>
    </font>
    <font>
      <sz val="10"/>
      <name val="Arial"/>
      <family val="0"/>
    </font>
    <font>
      <b/>
      <i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20" applyFont="1" applyFill="1">
      <alignment/>
      <protection/>
    </xf>
    <xf numFmtId="49" fontId="1" fillId="0" borderId="0" xfId="20" applyNumberFormat="1" applyFont="1" applyFill="1" applyAlignment="1">
      <alignment horizontal="right"/>
      <protection/>
    </xf>
    <xf numFmtId="0" fontId="1" fillId="0" borderId="0" xfId="20" applyFont="1" applyFill="1" applyAlignment="1">
      <alignment horizontal="right"/>
      <protection/>
    </xf>
    <xf numFmtId="0" fontId="3" fillId="0" borderId="0" xfId="20" applyFont="1" applyFill="1" applyAlignment="1">
      <alignment horizontal="right"/>
      <protection/>
    </xf>
    <xf numFmtId="0" fontId="4" fillId="0" borderId="0" xfId="20" applyFont="1" applyFill="1" applyAlignment="1">
      <alignment horizontal="right"/>
      <protection/>
    </xf>
    <xf numFmtId="164" fontId="1" fillId="0" borderId="0" xfId="20" applyNumberFormat="1" applyFont="1" applyFill="1" applyAlignment="1">
      <alignment horizontal="right"/>
      <protection/>
    </xf>
    <xf numFmtId="165" fontId="1" fillId="0" borderId="0" xfId="20" applyNumberFormat="1" applyFont="1" applyFill="1" applyAlignment="1">
      <alignment horizontal="right"/>
      <protection/>
    </xf>
    <xf numFmtId="3" fontId="1" fillId="0" borderId="0" xfId="20" applyNumberFormat="1" applyFont="1" applyFill="1">
      <alignment/>
      <protection/>
    </xf>
    <xf numFmtId="0" fontId="1" fillId="0" borderId="0" xfId="20" applyFont="1" applyFill="1" applyAlignment="1">
      <alignment/>
      <protection/>
    </xf>
    <xf numFmtId="0" fontId="2" fillId="0" borderId="0" xfId="20" applyFont="1" applyFill="1">
      <alignment/>
      <protection/>
    </xf>
    <xf numFmtId="3" fontId="2" fillId="0" borderId="0" xfId="20" applyNumberFormat="1" applyFont="1" applyFill="1">
      <alignment/>
      <protection/>
    </xf>
    <xf numFmtId="49" fontId="2" fillId="0" borderId="0" xfId="20" applyNumberFormat="1" applyFont="1" applyFill="1" applyAlignment="1">
      <alignment horizontal="right"/>
      <protection/>
    </xf>
    <xf numFmtId="164" fontId="2" fillId="0" borderId="0" xfId="20" applyNumberFormat="1" applyFont="1" applyFill="1" applyAlignment="1">
      <alignment horizontal="right"/>
      <protection/>
    </xf>
    <xf numFmtId="0" fontId="7" fillId="0" borderId="0" xfId="20" applyFont="1" applyFill="1" applyAlignment="1">
      <alignment horizontal="right"/>
      <protection/>
    </xf>
    <xf numFmtId="0" fontId="2" fillId="0" borderId="0" xfId="20" applyFont="1" applyFill="1" applyAlignment="1">
      <alignment horizontal="right"/>
      <protection/>
    </xf>
    <xf numFmtId="165" fontId="2" fillId="0" borderId="0" xfId="20" applyNumberFormat="1" applyFont="1" applyFill="1" applyAlignment="1">
      <alignment horizontal="right"/>
      <protection/>
    </xf>
    <xf numFmtId="49" fontId="2" fillId="0" borderId="0" xfId="20" applyNumberFormat="1" applyFont="1" applyFill="1">
      <alignment/>
      <protection/>
    </xf>
    <xf numFmtId="0" fontId="2" fillId="0" borderId="0" xfId="20" applyFont="1" applyFill="1" applyAlignment="1">
      <alignment/>
      <protection/>
    </xf>
    <xf numFmtId="0" fontId="2" fillId="0" borderId="0" xfId="20" applyFont="1" applyFill="1" applyAlignment="1">
      <alignment horizontal="center"/>
      <protection/>
    </xf>
    <xf numFmtId="0" fontId="7" fillId="0" borderId="0" xfId="20" applyFont="1" applyFill="1" applyAlignment="1">
      <alignment horizontal="center"/>
      <protection/>
    </xf>
    <xf numFmtId="164" fontId="2" fillId="0" borderId="0" xfId="20" applyNumberFormat="1" applyFont="1" applyFill="1" applyAlignment="1">
      <alignment horizontal="center"/>
      <protection/>
    </xf>
    <xf numFmtId="165" fontId="2" fillId="0" borderId="0" xfId="20" applyNumberFormat="1" applyFont="1" applyFill="1" applyAlignment="1">
      <alignment horizontal="center"/>
      <protection/>
    </xf>
    <xf numFmtId="49" fontId="8" fillId="0" borderId="1" xfId="20" applyNumberFormat="1" applyFont="1" applyFill="1" applyBorder="1" applyAlignment="1">
      <alignment horizontal="center" vertical="center" wrapText="1"/>
      <protection/>
    </xf>
    <xf numFmtId="0" fontId="8" fillId="0" borderId="2" xfId="20" applyFont="1" applyFill="1" applyBorder="1" applyAlignment="1">
      <alignment vertical="center" wrapText="1"/>
      <protection/>
    </xf>
    <xf numFmtId="0" fontId="8" fillId="0" borderId="2" xfId="20" applyFont="1" applyFill="1" applyBorder="1" applyAlignment="1">
      <alignment horizontal="center" vertical="center" wrapText="1"/>
      <protection/>
    </xf>
    <xf numFmtId="164" fontId="8" fillId="0" borderId="2" xfId="20" applyNumberFormat="1" applyFont="1" applyFill="1" applyBorder="1" applyAlignment="1">
      <alignment horizontal="center" vertical="center" wrapText="1"/>
      <protection/>
    </xf>
    <xf numFmtId="49" fontId="8" fillId="0" borderId="3" xfId="20" applyNumberFormat="1" applyFont="1" applyFill="1" applyBorder="1" applyAlignment="1">
      <alignment horizontal="center" vertical="center" wrapText="1"/>
      <protection/>
    </xf>
    <xf numFmtId="0" fontId="8" fillId="0" borderId="4" xfId="20" applyFont="1" applyFill="1" applyBorder="1" applyAlignment="1">
      <alignment vertical="center" wrapText="1"/>
      <protection/>
    </xf>
    <xf numFmtId="0" fontId="8" fillId="0" borderId="4" xfId="20" applyFont="1" applyFill="1" applyBorder="1" applyAlignment="1">
      <alignment horizontal="center" vertical="center" wrapText="1"/>
      <protection/>
    </xf>
    <xf numFmtId="164" fontId="8" fillId="0" borderId="4" xfId="20" applyNumberFormat="1" applyFont="1" applyFill="1" applyBorder="1" applyAlignment="1">
      <alignment horizontal="center" vertical="center" wrapText="1"/>
      <protection/>
    </xf>
    <xf numFmtId="165" fontId="8" fillId="0" borderId="4" xfId="20" applyNumberFormat="1" applyFont="1" applyFill="1" applyBorder="1" applyAlignment="1">
      <alignment horizontal="center" vertical="center" wrapText="1"/>
      <protection/>
    </xf>
    <xf numFmtId="164" fontId="8" fillId="0" borderId="5" xfId="20" applyNumberFormat="1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164" fontId="2" fillId="0" borderId="6" xfId="20" applyNumberFormat="1" applyFont="1" applyFill="1" applyBorder="1" applyAlignment="1">
      <alignment horizontal="center" vertical="center" wrapText="1"/>
      <protection/>
    </xf>
    <xf numFmtId="165" fontId="2" fillId="0" borderId="6" xfId="20" applyNumberFormat="1" applyFont="1" applyFill="1" applyBorder="1" applyAlignment="1">
      <alignment horizontal="center" vertical="center" wrapText="1"/>
      <protection/>
    </xf>
    <xf numFmtId="164" fontId="2" fillId="0" borderId="7" xfId="20" applyNumberFormat="1" applyFont="1" applyFill="1" applyBorder="1" applyAlignment="1">
      <alignment horizontal="center" vertical="center" wrapText="1"/>
      <protection/>
    </xf>
    <xf numFmtId="0" fontId="9" fillId="0" borderId="2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164" fontId="2" fillId="0" borderId="2" xfId="20" applyNumberFormat="1" applyFont="1" applyFill="1" applyBorder="1" applyAlignment="1">
      <alignment horizontal="center" vertical="center" wrapText="1"/>
      <protection/>
    </xf>
    <xf numFmtId="164" fontId="8" fillId="0" borderId="8" xfId="20" applyNumberFormat="1" applyFont="1" applyFill="1" applyBorder="1" applyAlignment="1">
      <alignment horizontal="center" vertical="center" wrapText="1"/>
      <protection/>
    </xf>
    <xf numFmtId="164" fontId="8" fillId="0" borderId="0" xfId="20" applyNumberFormat="1" applyFont="1" applyFill="1" applyBorder="1" applyAlignment="1">
      <alignment horizontal="center" vertical="center" wrapText="1"/>
      <protection/>
    </xf>
    <xf numFmtId="3" fontId="8" fillId="0" borderId="0" xfId="20" applyNumberFormat="1" applyFont="1" applyFill="1" applyBorder="1" applyAlignment="1">
      <alignment horizontal="center" vertical="center" wrapText="1"/>
      <protection/>
    </xf>
    <xf numFmtId="164" fontId="2" fillId="0" borderId="0" xfId="20" applyNumberFormat="1" applyFont="1" applyFill="1">
      <alignment/>
      <protection/>
    </xf>
    <xf numFmtId="0" fontId="9" fillId="0" borderId="4" xfId="20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165" fontId="8" fillId="0" borderId="5" xfId="20" applyNumberFormat="1" applyFont="1" applyFill="1" applyBorder="1" applyAlignment="1">
      <alignment horizontal="center" vertical="center" wrapText="1"/>
      <protection/>
    </xf>
    <xf numFmtId="49" fontId="2" fillId="0" borderId="3" xfId="20" applyNumberFormat="1" applyFont="1" applyFill="1" applyBorder="1" applyAlignment="1">
      <alignment horizontal="center" vertical="center" wrapText="1"/>
      <protection/>
    </xf>
    <xf numFmtId="49" fontId="2" fillId="0" borderId="4" xfId="19" applyNumberFormat="1" applyFont="1" applyFill="1" applyBorder="1" applyAlignment="1">
      <alignment vertical="center" wrapText="1"/>
      <protection/>
    </xf>
    <xf numFmtId="3" fontId="7" fillId="0" borderId="4" xfId="20" applyNumberFormat="1" applyFont="1" applyFill="1" applyBorder="1" applyAlignment="1">
      <alignment horizontal="center" vertical="center" wrapText="1"/>
      <protection/>
    </xf>
    <xf numFmtId="3" fontId="2" fillId="0" borderId="4" xfId="20" applyNumberFormat="1" applyFont="1" applyFill="1" applyBorder="1" applyAlignment="1">
      <alignment horizontal="center" vertical="center" wrapText="1"/>
      <protection/>
    </xf>
    <xf numFmtId="1" fontId="2" fillId="0" borderId="4" xfId="20" applyNumberFormat="1" applyFont="1" applyFill="1" applyBorder="1" applyAlignment="1">
      <alignment horizontal="center" vertical="center" wrapText="1"/>
      <protection/>
    </xf>
    <xf numFmtId="165" fontId="2" fillId="0" borderId="4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vertical="center" wrapText="1"/>
      <protection/>
    </xf>
    <xf numFmtId="165" fontId="2" fillId="0" borderId="5" xfId="20" applyNumberFormat="1" applyFont="1" applyFill="1" applyBorder="1" applyAlignment="1">
      <alignment horizontal="center" vertical="center" wrapText="1"/>
      <protection/>
    </xf>
    <xf numFmtId="164" fontId="2" fillId="0" borderId="5" xfId="20" applyNumberFormat="1" applyFont="1" applyFill="1" applyBorder="1" applyAlignment="1">
      <alignment horizontal="center" vertical="center" wrapText="1"/>
      <protection/>
    </xf>
    <xf numFmtId="0" fontId="7" fillId="0" borderId="4" xfId="20" applyFont="1" applyFill="1" applyBorder="1" applyAlignment="1">
      <alignment horizontal="center" vertical="center" wrapText="1"/>
      <protection/>
    </xf>
    <xf numFmtId="0" fontId="8" fillId="0" borderId="0" xfId="20" applyFont="1" applyFill="1">
      <alignment/>
      <protection/>
    </xf>
    <xf numFmtId="0" fontId="2" fillId="0" borderId="4" xfId="0" applyFont="1" applyFill="1" applyBorder="1" applyAlignment="1">
      <alignment horizontal="left" wrapText="1"/>
    </xf>
    <xf numFmtId="0" fontId="8" fillId="0" borderId="4" xfId="18" applyFont="1" applyFill="1" applyBorder="1" applyAlignment="1">
      <alignment wrapText="1"/>
      <protection/>
    </xf>
    <xf numFmtId="0" fontId="2" fillId="0" borderId="3" xfId="20" applyNumberFormat="1" applyFont="1" applyFill="1" applyBorder="1" applyAlignment="1">
      <alignment horizontal="center" vertical="center" wrapText="1"/>
      <protection/>
    </xf>
    <xf numFmtId="0" fontId="2" fillId="0" borderId="4" xfId="18" applyFont="1" applyFill="1" applyBorder="1" applyAlignment="1">
      <alignment wrapText="1"/>
      <protection/>
    </xf>
    <xf numFmtId="0" fontId="2" fillId="0" borderId="4" xfId="20" applyFont="1" applyFill="1" applyBorder="1">
      <alignment/>
      <protection/>
    </xf>
    <xf numFmtId="165" fontId="2" fillId="0" borderId="0" xfId="20" applyNumberFormat="1" applyFont="1" applyFill="1">
      <alignment/>
      <protection/>
    </xf>
    <xf numFmtId="0" fontId="2" fillId="0" borderId="0" xfId="0" applyFont="1" applyBorder="1" applyAlignment="1">
      <alignment/>
    </xf>
    <xf numFmtId="164" fontId="2" fillId="0" borderId="0" xfId="20" applyNumberFormat="1" applyFont="1" applyFill="1" applyBorder="1" applyAlignment="1">
      <alignment horizontal="center" vertical="center" wrapText="1"/>
      <protection/>
    </xf>
    <xf numFmtId="0" fontId="8" fillId="0" borderId="3" xfId="20" applyNumberFormat="1" applyFont="1" applyFill="1" applyBorder="1" applyAlignment="1">
      <alignment horizontal="center" vertical="center" wrapText="1"/>
      <protection/>
    </xf>
    <xf numFmtId="0" fontId="8" fillId="0" borderId="4" xfId="17" applyFont="1" applyFill="1" applyBorder="1" applyAlignment="1">
      <alignment wrapText="1"/>
      <protection/>
    </xf>
    <xf numFmtId="3" fontId="8" fillId="0" borderId="4" xfId="20" applyNumberFormat="1" applyFont="1" applyFill="1" applyBorder="1" applyAlignment="1">
      <alignment horizontal="center" vertical="center" wrapText="1"/>
      <protection/>
    </xf>
    <xf numFmtId="0" fontId="2" fillId="0" borderId="4" xfId="17" applyFont="1" applyFill="1" applyBorder="1" applyAlignment="1">
      <alignment wrapText="1"/>
      <protection/>
    </xf>
    <xf numFmtId="0" fontId="2" fillId="0" borderId="4" xfId="20" applyFont="1" applyFill="1" applyBorder="1" applyAlignment="1">
      <alignment horizontal="center"/>
      <protection/>
    </xf>
    <xf numFmtId="164" fontId="7" fillId="0" borderId="4" xfId="20" applyNumberFormat="1" applyFont="1" applyFill="1" applyBorder="1" applyAlignment="1">
      <alignment horizontal="center" vertical="center" wrapText="1"/>
      <protection/>
    </xf>
    <xf numFmtId="0" fontId="2" fillId="2" borderId="4" xfId="20" applyFont="1" applyFill="1" applyBorder="1" applyAlignment="1">
      <alignment horizontal="center" vertical="center" wrapText="1"/>
      <protection/>
    </xf>
    <xf numFmtId="165" fontId="7" fillId="0" borderId="4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7" fillId="0" borderId="9" xfId="20" applyFont="1" applyFill="1" applyBorder="1" applyAlignment="1">
      <alignment horizontal="center" vertical="center" wrapText="1"/>
      <protection/>
    </xf>
    <xf numFmtId="164" fontId="2" fillId="0" borderId="9" xfId="20" applyNumberFormat="1" applyFont="1" applyFill="1" applyBorder="1" applyAlignment="1">
      <alignment horizontal="center" vertical="center" wrapText="1"/>
      <protection/>
    </xf>
    <xf numFmtId="165" fontId="2" fillId="0" borderId="9" xfId="20" applyNumberFormat="1" applyFont="1" applyFill="1" applyBorder="1" applyAlignment="1">
      <alignment horizontal="center" vertical="center" wrapText="1"/>
      <protection/>
    </xf>
    <xf numFmtId="164" fontId="2" fillId="0" borderId="10" xfId="20" applyNumberFormat="1" applyFont="1" applyFill="1" applyBorder="1" applyAlignment="1">
      <alignment horizontal="center" vertical="center" wrapText="1"/>
      <protection/>
    </xf>
    <xf numFmtId="49" fontId="2" fillId="0" borderId="11" xfId="20" applyNumberFormat="1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7" fillId="0" borderId="12" xfId="20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165" fontId="2" fillId="0" borderId="12" xfId="20" applyNumberFormat="1" applyFont="1" applyFill="1" applyBorder="1" applyAlignment="1">
      <alignment horizontal="center" vertical="center" wrapText="1"/>
      <protection/>
    </xf>
    <xf numFmtId="164" fontId="2" fillId="0" borderId="13" xfId="20" applyNumberFormat="1" applyFont="1" applyFill="1" applyBorder="1" applyAlignment="1">
      <alignment horizontal="center" vertical="center" wrapText="1"/>
      <protection/>
    </xf>
    <xf numFmtId="49" fontId="8" fillId="0" borderId="0" xfId="20" applyNumberFormat="1" applyFont="1" applyFill="1" applyBorder="1" applyAlignment="1">
      <alignment horizontal="center" vertical="center" wrapText="1"/>
      <protection/>
    </xf>
    <xf numFmtId="0" fontId="2" fillId="0" borderId="0" xfId="20" applyFont="1" applyFill="1" applyBorder="1" applyAlignment="1">
      <alignment/>
      <protection/>
    </xf>
    <xf numFmtId="0" fontId="2" fillId="0" borderId="0" xfId="20" applyFont="1" applyFill="1" applyBorder="1" applyAlignment="1">
      <alignment horizontal="center"/>
      <protection/>
    </xf>
    <xf numFmtId="0" fontId="7" fillId="0" borderId="0" xfId="20" applyFont="1" applyFill="1" applyBorder="1" applyAlignment="1">
      <alignment horizontal="center"/>
      <protection/>
    </xf>
    <xf numFmtId="164" fontId="2" fillId="0" borderId="0" xfId="20" applyNumberFormat="1" applyFont="1" applyFill="1" applyBorder="1" applyAlignment="1">
      <alignment horizontal="center"/>
      <protection/>
    </xf>
    <xf numFmtId="165" fontId="8" fillId="0" borderId="0" xfId="20" applyNumberFormat="1" applyFont="1" applyFill="1" applyBorder="1" applyAlignment="1">
      <alignment horizontal="center" vertical="center" wrapText="1"/>
      <protection/>
    </xf>
    <xf numFmtId="49" fontId="2" fillId="0" borderId="0" xfId="20" applyNumberFormat="1" applyFont="1" applyFill="1" applyBorder="1" applyAlignment="1">
      <alignment horizontal="left" vertical="center"/>
      <protection/>
    </xf>
    <xf numFmtId="49" fontId="8" fillId="0" borderId="0" xfId="20" applyNumberFormat="1" applyFont="1" applyFill="1" applyAlignment="1">
      <alignment horizontal="left" vertical="top"/>
      <protection/>
    </xf>
    <xf numFmtId="0" fontId="2" fillId="0" borderId="0" xfId="20" applyFont="1" applyFill="1" applyAlignment="1">
      <alignment horizontal="left" wrapText="1"/>
      <protection/>
    </xf>
    <xf numFmtId="0" fontId="7" fillId="0" borderId="0" xfId="20" applyFont="1" applyFill="1" applyAlignment="1">
      <alignment horizontal="left" wrapText="1"/>
      <protection/>
    </xf>
    <xf numFmtId="165" fontId="2" fillId="0" borderId="0" xfId="20" applyNumberFormat="1" applyFont="1" applyFill="1" applyAlignment="1">
      <alignment horizontal="center" vertical="top" wrapText="1"/>
      <protection/>
    </xf>
    <xf numFmtId="164" fontId="2" fillId="0" borderId="0" xfId="20" applyNumberFormat="1" applyFont="1" applyFill="1" applyBorder="1" applyAlignment="1">
      <alignment horizontal="center" vertical="top"/>
      <protection/>
    </xf>
    <xf numFmtId="0" fontId="8" fillId="0" borderId="5" xfId="20" applyFont="1" applyFill="1" applyBorder="1" applyAlignment="1">
      <alignment horizontal="center" vertical="center" wrapText="1"/>
      <protection/>
    </xf>
    <xf numFmtId="164" fontId="8" fillId="0" borderId="7" xfId="20" applyNumberFormat="1" applyFont="1" applyFill="1" applyBorder="1" applyAlignment="1">
      <alignment horizontal="center" vertical="center" wrapText="1"/>
      <protection/>
    </xf>
    <xf numFmtId="165" fontId="2" fillId="0" borderId="14" xfId="20" applyNumberFormat="1" applyFont="1" applyFill="1" applyBorder="1" applyAlignment="1">
      <alignment horizontal="center" vertical="center" wrapText="1"/>
      <protection/>
    </xf>
    <xf numFmtId="165" fontId="2" fillId="0" borderId="0" xfId="20" applyNumberFormat="1" applyFont="1" applyFill="1" applyBorder="1" applyAlignment="1">
      <alignment horizontal="center"/>
      <protection/>
    </xf>
    <xf numFmtId="165" fontId="2" fillId="0" borderId="4" xfId="20" applyNumberFormat="1" applyFont="1" applyFill="1" applyBorder="1" applyAlignment="1">
      <alignment horizontal="center"/>
      <protection/>
    </xf>
    <xf numFmtId="165" fontId="2" fillId="0" borderId="15" xfId="20" applyNumberFormat="1" applyFont="1" applyFill="1" applyBorder="1" applyAlignment="1">
      <alignment horizontal="center" vertical="center" wrapText="1"/>
      <protection/>
    </xf>
    <xf numFmtId="164" fontId="8" fillId="0" borderId="10" xfId="20" applyNumberFormat="1" applyFont="1" applyFill="1" applyBorder="1" applyAlignment="1">
      <alignment horizontal="center" vertical="center" wrapText="1"/>
      <protection/>
    </xf>
    <xf numFmtId="49" fontId="2" fillId="0" borderId="11" xfId="20" applyNumberFormat="1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7" fillId="0" borderId="12" xfId="20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165" fontId="2" fillId="0" borderId="12" xfId="20" applyNumberFormat="1" applyFont="1" applyFill="1" applyBorder="1" applyAlignment="1">
      <alignment horizontal="center" vertical="center" wrapText="1"/>
      <protection/>
    </xf>
    <xf numFmtId="165" fontId="2" fillId="0" borderId="16" xfId="20" applyNumberFormat="1" applyFont="1" applyFill="1" applyBorder="1" applyAlignment="1">
      <alignment horizontal="center" vertical="center" wrapText="1"/>
      <protection/>
    </xf>
    <xf numFmtId="164" fontId="8" fillId="0" borderId="13" xfId="20" applyNumberFormat="1" applyFont="1" applyFill="1" applyBorder="1" applyAlignment="1">
      <alignment horizontal="center" vertical="center" wrapText="1"/>
      <protection/>
    </xf>
    <xf numFmtId="0" fontId="5" fillId="0" borderId="0" xfId="20" applyFont="1" applyFill="1" applyAlignment="1">
      <alignment/>
      <protection/>
    </xf>
    <xf numFmtId="0" fontId="8" fillId="3" borderId="4" xfId="20" applyFont="1" applyFill="1" applyBorder="1" applyAlignment="1">
      <alignment horizontal="center" vertical="center" wrapText="1"/>
      <protection/>
    </xf>
    <xf numFmtId="3" fontId="8" fillId="3" borderId="4" xfId="20" applyNumberFormat="1" applyFont="1" applyFill="1" applyBorder="1" applyAlignment="1">
      <alignment horizontal="center" vertical="center" wrapText="1"/>
      <protection/>
    </xf>
    <xf numFmtId="49" fontId="2" fillId="3" borderId="4" xfId="20" applyNumberFormat="1" applyFont="1" applyFill="1" applyBorder="1" applyAlignment="1">
      <alignment horizontal="center"/>
      <protection/>
    </xf>
    <xf numFmtId="0" fontId="2" fillId="3" borderId="4" xfId="20" applyFont="1" applyFill="1" applyBorder="1" applyAlignment="1">
      <alignment/>
      <protection/>
    </xf>
    <xf numFmtId="164" fontId="2" fillId="3" borderId="4" xfId="20" applyNumberFormat="1" applyFont="1" applyFill="1" applyBorder="1" applyAlignment="1">
      <alignment horizontal="center"/>
      <protection/>
    </xf>
    <xf numFmtId="0" fontId="2" fillId="3" borderId="4" xfId="20" applyFont="1" applyFill="1" applyBorder="1" applyAlignment="1">
      <alignment horizontal="center"/>
      <protection/>
    </xf>
    <xf numFmtId="0" fontId="7" fillId="3" borderId="4" xfId="20" applyFont="1" applyFill="1" applyBorder="1" applyAlignment="1">
      <alignment horizontal="center"/>
      <protection/>
    </xf>
    <xf numFmtId="3" fontId="2" fillId="3" borderId="4" xfId="20" applyNumberFormat="1" applyFont="1" applyFill="1" applyBorder="1" applyAlignment="1">
      <alignment horizontal="center"/>
      <protection/>
    </xf>
    <xf numFmtId="164" fontId="2" fillId="0" borderId="4" xfId="20" applyNumberFormat="1" applyFont="1" applyFill="1" applyBorder="1" applyAlignment="1">
      <alignment horizontal="center"/>
      <protection/>
    </xf>
    <xf numFmtId="165" fontId="2" fillId="3" borderId="4" xfId="20" applyNumberFormat="1" applyFont="1" applyFill="1" applyBorder="1" applyAlignment="1">
      <alignment horizontal="center"/>
      <protection/>
    </xf>
    <xf numFmtId="49" fontId="8" fillId="3" borderId="4" xfId="20" applyNumberFormat="1" applyFont="1" applyFill="1" applyBorder="1" applyAlignment="1">
      <alignment horizontal="center"/>
      <protection/>
    </xf>
    <xf numFmtId="0" fontId="8" fillId="3" borderId="4" xfId="20" applyFont="1" applyFill="1" applyBorder="1" applyAlignment="1">
      <alignment/>
      <protection/>
    </xf>
    <xf numFmtId="164" fontId="8" fillId="3" borderId="4" xfId="20" applyNumberFormat="1" applyFont="1" applyFill="1" applyBorder="1" applyAlignment="1">
      <alignment horizontal="center"/>
      <protection/>
    </xf>
    <xf numFmtId="164" fontId="8" fillId="0" borderId="4" xfId="20" applyNumberFormat="1" applyFont="1" applyFill="1" applyBorder="1" applyAlignment="1">
      <alignment horizontal="center"/>
      <protection/>
    </xf>
    <xf numFmtId="164" fontId="8" fillId="0" borderId="0" xfId="20" applyNumberFormat="1" applyFont="1" applyFill="1" applyAlignment="1">
      <alignment horizontal="center"/>
      <protection/>
    </xf>
    <xf numFmtId="0" fontId="8" fillId="0" borderId="0" xfId="20" applyFont="1" applyFill="1" applyAlignment="1">
      <alignment horizontal="center"/>
      <protection/>
    </xf>
    <xf numFmtId="165" fontId="8" fillId="0" borderId="0" xfId="20" applyNumberFormat="1" applyFont="1" applyFill="1" applyAlignment="1">
      <alignment horizontal="center"/>
      <protection/>
    </xf>
    <xf numFmtId="3" fontId="8" fillId="3" borderId="4" xfId="20" applyNumberFormat="1" applyFont="1" applyFill="1" applyBorder="1" applyAlignment="1">
      <alignment horizontal="center"/>
      <protection/>
    </xf>
    <xf numFmtId="3" fontId="2" fillId="0" borderId="0" xfId="20" applyNumberFormat="1" applyFont="1" applyFill="1" applyAlignment="1">
      <alignment horizontal="center"/>
      <protection/>
    </xf>
    <xf numFmtId="166" fontId="2" fillId="0" borderId="0" xfId="20" applyNumberFormat="1" applyFont="1" applyFill="1" applyAlignment="1">
      <alignment horizontal="center"/>
      <protection/>
    </xf>
    <xf numFmtId="167" fontId="2" fillId="0" borderId="0" xfId="20" applyNumberFormat="1" applyFont="1" applyFill="1" applyAlignment="1">
      <alignment horizontal="center"/>
      <protection/>
    </xf>
    <xf numFmtId="0" fontId="9" fillId="0" borderId="17" xfId="20" applyFont="1" applyFill="1" applyBorder="1" applyAlignment="1">
      <alignment horizontal="center" vertical="center" wrapText="1"/>
      <protection/>
    </xf>
    <xf numFmtId="0" fontId="9" fillId="0" borderId="18" xfId="20" applyFont="1" applyFill="1" applyBorder="1" applyAlignment="1">
      <alignment horizontal="center" vertical="center" wrapText="1"/>
      <protection/>
    </xf>
    <xf numFmtId="3" fontId="8" fillId="3" borderId="4" xfId="20" applyNumberFormat="1" applyFont="1" applyFill="1" applyBorder="1" applyAlignment="1">
      <alignment horizontal="center" vertical="center"/>
      <protection/>
    </xf>
    <xf numFmtId="164" fontId="8" fillId="0" borderId="19" xfId="20" applyNumberFormat="1" applyFont="1" applyFill="1" applyBorder="1" applyAlignment="1">
      <alignment horizontal="center"/>
      <protection/>
    </xf>
    <xf numFmtId="49" fontId="2" fillId="3" borderId="6" xfId="20" applyNumberFormat="1" applyFont="1" applyFill="1" applyBorder="1" applyAlignment="1">
      <alignment horizontal="center"/>
      <protection/>
    </xf>
    <xf numFmtId="49" fontId="2" fillId="3" borderId="17" xfId="20" applyNumberFormat="1" applyFont="1" applyFill="1" applyBorder="1" applyAlignment="1">
      <alignment horizontal="center"/>
      <protection/>
    </xf>
    <xf numFmtId="49" fontId="2" fillId="3" borderId="9" xfId="20" applyNumberFormat="1" applyFont="1" applyFill="1" applyBorder="1" applyAlignment="1">
      <alignment horizontal="center"/>
      <protection/>
    </xf>
    <xf numFmtId="0" fontId="2" fillId="3" borderId="6" xfId="20" applyFont="1" applyFill="1" applyBorder="1" applyAlignment="1">
      <alignment horizontal="center"/>
      <protection/>
    </xf>
    <xf numFmtId="0" fontId="8" fillId="0" borderId="2" xfId="20" applyFont="1" applyFill="1" applyBorder="1" applyAlignment="1">
      <alignment horizontal="center"/>
      <protection/>
    </xf>
    <xf numFmtId="164" fontId="8" fillId="0" borderId="2" xfId="20" applyNumberFormat="1" applyFont="1" applyFill="1" applyBorder="1" applyAlignment="1">
      <alignment horizontal="center"/>
      <protection/>
    </xf>
    <xf numFmtId="164" fontId="8" fillId="0" borderId="8" xfId="20" applyNumberFormat="1" applyFont="1" applyFill="1" applyBorder="1" applyAlignment="1">
      <alignment horizontal="center"/>
      <protection/>
    </xf>
    <xf numFmtId="0" fontId="11" fillId="0" borderId="20" xfId="20" applyFont="1" applyFill="1" applyBorder="1" applyAlignment="1">
      <alignment horizontal="center" vertical="center" wrapText="1"/>
      <protection/>
    </xf>
    <xf numFmtId="0" fontId="11" fillId="0" borderId="9" xfId="20" applyFont="1" applyFill="1" applyBorder="1" applyAlignment="1">
      <alignment horizontal="center" vertical="center" wrapText="1"/>
      <protection/>
    </xf>
    <xf numFmtId="0" fontId="8" fillId="0" borderId="2" xfId="20" applyFont="1" applyFill="1" applyBorder="1" applyAlignment="1">
      <alignment horizontal="center" vertical="center" wrapText="1"/>
      <protection/>
    </xf>
    <xf numFmtId="0" fontId="8" fillId="0" borderId="4" xfId="20" applyFont="1" applyFill="1" applyBorder="1" applyAlignment="1">
      <alignment horizontal="center" vertical="center" wrapText="1"/>
      <protection/>
    </xf>
    <xf numFmtId="0" fontId="8" fillId="0" borderId="6" xfId="20" applyFont="1" applyFill="1" applyBorder="1" applyAlignment="1">
      <alignment horizontal="center" vertical="center" wrapText="1"/>
      <protection/>
    </xf>
    <xf numFmtId="164" fontId="8" fillId="0" borderId="2" xfId="20" applyNumberFormat="1" applyFont="1" applyFill="1" applyBorder="1" applyAlignment="1">
      <alignment horizontal="center" vertical="center" wrapText="1"/>
      <protection/>
    </xf>
    <xf numFmtId="164" fontId="8" fillId="0" borderId="4" xfId="20" applyNumberFormat="1" applyFont="1" applyFill="1" applyBorder="1" applyAlignment="1">
      <alignment horizontal="center" vertical="center" wrapText="1"/>
      <protection/>
    </xf>
    <xf numFmtId="165" fontId="1" fillId="0" borderId="0" xfId="20" applyNumberFormat="1" applyFont="1" applyFill="1" applyAlignment="1">
      <alignment horizontal="right" wrapText="1"/>
      <protection/>
    </xf>
    <xf numFmtId="0" fontId="0" fillId="0" borderId="0" xfId="0" applyAlignment="1">
      <alignment horizontal="right"/>
    </xf>
    <xf numFmtId="165" fontId="1" fillId="0" borderId="0" xfId="20" applyNumberFormat="1" applyFont="1" applyFill="1" applyAlignment="1">
      <alignment horizontal="right"/>
      <protection/>
    </xf>
    <xf numFmtId="0" fontId="5" fillId="0" borderId="0" xfId="20" applyFont="1" applyFill="1" applyAlignment="1">
      <alignment horizontal="center"/>
      <protection/>
    </xf>
    <xf numFmtId="0" fontId="6" fillId="0" borderId="0" xfId="20" applyFont="1" applyFill="1" applyAlignment="1">
      <alignment horizontal="center"/>
      <protection/>
    </xf>
    <xf numFmtId="49" fontId="8" fillId="0" borderId="1" xfId="20" applyNumberFormat="1" applyFont="1" applyFill="1" applyBorder="1" applyAlignment="1">
      <alignment horizontal="center" vertical="center" wrapText="1"/>
      <protection/>
    </xf>
    <xf numFmtId="49" fontId="8" fillId="0" borderId="3" xfId="20" applyNumberFormat="1" applyFont="1" applyFill="1" applyBorder="1" applyAlignment="1">
      <alignment horizontal="center" vertical="center" wrapText="1"/>
      <protection/>
    </xf>
    <xf numFmtId="49" fontId="8" fillId="0" borderId="21" xfId="20" applyNumberFormat="1" applyFont="1" applyFill="1" applyBorder="1" applyAlignment="1">
      <alignment horizontal="center" vertical="center" wrapText="1"/>
      <protection/>
    </xf>
    <xf numFmtId="0" fontId="8" fillId="0" borderId="2" xfId="20" applyFont="1" applyFill="1" applyBorder="1" applyAlignment="1">
      <alignment vertical="center" wrapText="1"/>
      <protection/>
    </xf>
    <xf numFmtId="0" fontId="8" fillId="0" borderId="4" xfId="20" applyFont="1" applyFill="1" applyBorder="1" applyAlignment="1">
      <alignment vertical="center" wrapText="1"/>
      <protection/>
    </xf>
    <xf numFmtId="0" fontId="8" fillId="0" borderId="6" xfId="20" applyFont="1" applyFill="1" applyBorder="1" applyAlignment="1">
      <alignment vertical="center" wrapText="1"/>
      <protection/>
    </xf>
    <xf numFmtId="0" fontId="8" fillId="0" borderId="22" xfId="20" applyFont="1" applyFill="1" applyBorder="1" applyAlignment="1">
      <alignment horizontal="center" vertical="center" wrapText="1"/>
      <protection/>
    </xf>
    <xf numFmtId="0" fontId="8" fillId="0" borderId="17" xfId="20" applyFont="1" applyFill="1" applyBorder="1" applyAlignment="1">
      <alignment horizontal="center" vertical="center" wrapText="1"/>
      <protection/>
    </xf>
    <xf numFmtId="0" fontId="8" fillId="0" borderId="18" xfId="20" applyFont="1" applyFill="1" applyBorder="1" applyAlignment="1">
      <alignment horizontal="center" vertical="center" wrapText="1"/>
      <protection/>
    </xf>
    <xf numFmtId="0" fontId="9" fillId="0" borderId="22" xfId="20" applyFont="1" applyFill="1" applyBorder="1" applyAlignment="1">
      <alignment horizontal="center" vertical="center" wrapText="1"/>
      <protection/>
    </xf>
    <xf numFmtId="0" fontId="2" fillId="3" borderId="17" xfId="20" applyFont="1" applyFill="1" applyBorder="1" applyAlignment="1">
      <alignment horizontal="center"/>
      <protection/>
    </xf>
    <xf numFmtId="0" fontId="2" fillId="3" borderId="9" xfId="20" applyFont="1" applyFill="1" applyBorder="1" applyAlignment="1">
      <alignment horizontal="center"/>
      <protection/>
    </xf>
    <xf numFmtId="0" fontId="8" fillId="3" borderId="6" xfId="20" applyFont="1" applyFill="1" applyBorder="1" applyAlignment="1">
      <alignment horizontal="center" vertical="center" wrapText="1"/>
      <protection/>
    </xf>
    <xf numFmtId="0" fontId="8" fillId="3" borderId="17" xfId="20" applyFont="1" applyFill="1" applyBorder="1" applyAlignment="1">
      <alignment horizontal="center" vertical="center" wrapText="1"/>
      <protection/>
    </xf>
    <xf numFmtId="0" fontId="8" fillId="3" borderId="9" xfId="20" applyFont="1" applyFill="1" applyBorder="1" applyAlignment="1">
      <alignment horizontal="center" vertical="center" wrapText="1"/>
      <protection/>
    </xf>
    <xf numFmtId="0" fontId="8" fillId="3" borderId="4" xfId="20" applyFont="1" applyFill="1" applyBorder="1" applyAlignment="1">
      <alignment horizontal="center" vertical="center"/>
      <protection/>
    </xf>
    <xf numFmtId="49" fontId="8" fillId="0" borderId="21" xfId="20" applyNumberFormat="1" applyFont="1" applyFill="1" applyBorder="1" applyAlignment="1">
      <alignment horizontal="center" vertical="center" wrapText="1"/>
      <protection/>
    </xf>
  </cellXfs>
  <cellStyles count="10">
    <cellStyle name="Normal" xfId="0"/>
    <cellStyle name="Currency" xfId="15"/>
    <cellStyle name="Currency [0]" xfId="16"/>
    <cellStyle name="Обычный_2011" xfId="17"/>
    <cellStyle name="Обычный_2011-2013_от Панковой И.А.16.04" xfId="18"/>
    <cellStyle name="Обычный_ПП-2007Г. ООО" xfId="19"/>
    <cellStyle name="Обычный_Форматы по компаниям с уменьшением от 28.12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171450</xdr:colOff>
      <xdr:row>0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171450</xdr:colOff>
      <xdr:row>0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48;&#1085;&#1074;&#1077;&#1089;&#1090;&#1087;&#1088;&#1086;&#1075;&#1088;&#1072;&#1084;&#1084;&#1099;\2012-2014%20&#1089;%20&#1091;&#1084;&#1077;&#1085;&#1100;&#1096;&#1077;&#1085;&#1080;&#1077;&#1084;%20&#1086;&#1090;%2017.12.2011%20&#1076;&#1083;&#1103;%20&#1086;&#1090;&#1087;&#1088;&#1072;&#1074;&#1082;&#1080;%20&#1043;&#1086;&#1088;&#1089;&#1077;&#1090;&#108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48;&#1085;&#1074;&#1077;&#1089;&#1090;&#1087;&#1088;&#1086;&#1075;&#1088;&#1072;&#1084;&#1084;&#1099;\2012-2014%20&#1089;%20&#1091;&#1084;&#1077;&#1085;&#1100;&#1096;&#1077;&#1085;&#1080;&#1077;&#1084;%20&#1086;&#1090;%2027.03.2012%20&#1076;&#1083;&#1103;%20&#1086;&#1090;&#1087;&#1088;&#1072;&#1074;&#1082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меты"/>
      <sheetName val="учеты (сметы)"/>
      <sheetName val="Эфергоэфф СВОД"/>
      <sheetName val="расходная 2012-2014"/>
      <sheetName val="Программа"/>
      <sheetName val="приложение 1.1"/>
      <sheetName val="приложение 1.2. (2012)"/>
      <sheetName val="приложение 1.2. (2013)"/>
      <sheetName val="приложение 1.2. (2014)"/>
      <sheetName val="приложение 2.2"/>
      <sheetName val="Таблица 1.5"/>
      <sheetName val="Программа РЭК"/>
      <sheetName val="приложение 1.1 РЭК"/>
      <sheetName val="Таблица 1.5 РЭК"/>
      <sheetName val="Таблица 1.5 вариант 2 "/>
    </sheetNames>
    <sheetDataSet>
      <sheetData sheetId="4">
        <row r="22">
          <cell r="D22" t="str">
            <v>Установка учетов с АСКУЭ  на границе балансовой принадлежности с многоэтажными жилыми домами</v>
          </cell>
          <cell r="M22">
            <v>2725</v>
          </cell>
          <cell r="O22">
            <v>21222.87</v>
          </cell>
          <cell r="P22">
            <v>18716.23</v>
          </cell>
          <cell r="Q22">
            <v>10657.85</v>
          </cell>
          <cell r="R22">
            <v>50596.95</v>
          </cell>
        </row>
        <row r="23">
          <cell r="D23" t="str">
            <v>Установка учетов с АСКУЭ  на границе балансовой принадлежности с индивидуальными жилыми домами</v>
          </cell>
          <cell r="M23">
            <v>4119</v>
          </cell>
          <cell r="O23">
            <v>8043.49</v>
          </cell>
          <cell r="P23">
            <v>11311.946</v>
          </cell>
          <cell r="Q23">
            <v>24561.875</v>
          </cell>
          <cell r="R23">
            <v>43917.311</v>
          </cell>
        </row>
        <row r="24">
          <cell r="D24" t="str">
            <v>Монтаж в трансформаторных подстанциях устройств передачи данных для АСКУЭ</v>
          </cell>
          <cell r="M24">
            <v>507</v>
          </cell>
          <cell r="O24">
            <v>9752.82</v>
          </cell>
          <cell r="P24">
            <v>9752.82</v>
          </cell>
          <cell r="Q24">
            <v>5201.58</v>
          </cell>
          <cell r="R24">
            <v>24707.22</v>
          </cell>
        </row>
        <row r="25">
          <cell r="D25" t="str">
            <v>Монтаж системы сигнализации в трансформаторной подстанции</v>
          </cell>
          <cell r="O25">
            <v>4602.04</v>
          </cell>
          <cell r="P25">
            <v>4630.89</v>
          </cell>
          <cell r="Q25">
            <v>4630.89</v>
          </cell>
          <cell r="R25">
            <v>13863.82</v>
          </cell>
        </row>
        <row r="29">
          <cell r="D29" t="str">
            <v>ул. Б.Подгорная - ул.Р.Люксембург</v>
          </cell>
          <cell r="J29">
            <v>40909</v>
          </cell>
          <cell r="K29">
            <v>41244</v>
          </cell>
          <cell r="M29">
            <v>1</v>
          </cell>
          <cell r="O29">
            <v>9295.001950000002</v>
          </cell>
          <cell r="R29">
            <v>9295.001950000002</v>
          </cell>
        </row>
        <row r="30">
          <cell r="D30" t="str">
            <v>ул. Б. Хмельницкого-пер. Степановский</v>
          </cell>
          <cell r="J30">
            <v>41275</v>
          </cell>
          <cell r="K30">
            <v>41609</v>
          </cell>
          <cell r="M30">
            <v>1</v>
          </cell>
          <cell r="P30">
            <v>9945.652086500002</v>
          </cell>
          <cell r="R30">
            <v>9945.652086500002</v>
          </cell>
        </row>
        <row r="31">
          <cell r="D31" t="str">
            <v>пр. Мира</v>
          </cell>
          <cell r="J31">
            <v>41671</v>
          </cell>
          <cell r="K31">
            <v>41975</v>
          </cell>
          <cell r="M31">
            <v>1</v>
          </cell>
          <cell r="Q31">
            <v>9945.652086500002</v>
          </cell>
          <cell r="R31">
            <v>9945.652086500002</v>
          </cell>
        </row>
        <row r="32">
          <cell r="D32" t="str">
            <v>ул. Московский тракт</v>
          </cell>
          <cell r="J32">
            <v>41671</v>
          </cell>
          <cell r="K32">
            <v>41975</v>
          </cell>
          <cell r="M32">
            <v>1</v>
          </cell>
          <cell r="Q32">
            <v>9945.652086500002</v>
          </cell>
          <cell r="R32">
            <v>9945.652086500002</v>
          </cell>
        </row>
        <row r="35">
          <cell r="D35" t="str">
            <v>мкр. 9 Солнечный (КПД № 5,6)</v>
          </cell>
          <cell r="J35">
            <v>40909</v>
          </cell>
          <cell r="K35">
            <v>41244</v>
          </cell>
          <cell r="M35" t="str">
            <v>2*0,630/0,400</v>
          </cell>
          <cell r="O35">
            <v>2230.708126</v>
          </cell>
          <cell r="R35">
            <v>2230.708126</v>
          </cell>
        </row>
        <row r="36">
          <cell r="D36" t="str">
            <v>ул. Красноармейская 128</v>
          </cell>
          <cell r="J36">
            <v>40909</v>
          </cell>
          <cell r="K36">
            <v>41244</v>
          </cell>
          <cell r="M36" t="str">
            <v>2*0,630/0,200</v>
          </cell>
          <cell r="O36">
            <v>2045.7879637600004</v>
          </cell>
          <cell r="R36">
            <v>2045.7879637600004</v>
          </cell>
        </row>
        <row r="37">
          <cell r="D37" t="str">
            <v>ул. Угрюмова, 1/1,1/2,2/47,6,2</v>
          </cell>
          <cell r="J37">
            <v>40909</v>
          </cell>
          <cell r="K37">
            <v>41245</v>
          </cell>
          <cell r="M37" t="str">
            <v>2*0,400/0,800</v>
          </cell>
          <cell r="O37">
            <v>2864.5958166400005</v>
          </cell>
          <cell r="R37">
            <v>2864.5958166400005</v>
          </cell>
        </row>
        <row r="38">
          <cell r="D38" t="str">
            <v>ул.Волынова,1,4,6,8</v>
          </cell>
          <cell r="J38">
            <v>41276</v>
          </cell>
          <cell r="K38">
            <v>41611</v>
          </cell>
          <cell r="M38" t="str">
            <v>2*0,400/0,600</v>
          </cell>
          <cell r="P38">
            <v>2523.52608558</v>
          </cell>
          <cell r="R38">
            <v>2523.52608558</v>
          </cell>
        </row>
        <row r="39">
          <cell r="D39" t="str">
            <v>ул. Мокрушина, 9</v>
          </cell>
          <cell r="J39">
            <v>41277</v>
          </cell>
          <cell r="K39">
            <v>41612</v>
          </cell>
          <cell r="M39" t="str">
            <v>2*0,630/0,400</v>
          </cell>
          <cell r="P39">
            <v>2386.8576948200002</v>
          </cell>
          <cell r="R39">
            <v>2386.8576948200002</v>
          </cell>
        </row>
        <row r="40">
          <cell r="D40" t="str">
            <v>ул. Гоголя, 55</v>
          </cell>
          <cell r="J40">
            <v>41278</v>
          </cell>
          <cell r="K40">
            <v>41613</v>
          </cell>
          <cell r="M40" t="str">
            <v>2*0,400/0,200</v>
          </cell>
          <cell r="P40">
            <v>1841.3866234600005</v>
          </cell>
          <cell r="R40">
            <v>1841.3866234600005</v>
          </cell>
        </row>
        <row r="41">
          <cell r="D41" t="str">
            <v>ул. К. Маркса - пер. Карповский -пер. Ленина</v>
          </cell>
          <cell r="J41">
            <v>41279</v>
          </cell>
          <cell r="K41">
            <v>41614</v>
          </cell>
          <cell r="M41" t="str">
            <v>2*0,630/0,400</v>
          </cell>
          <cell r="P41">
            <v>2386.8576948200002</v>
          </cell>
          <cell r="R41">
            <v>2386.8576948200002</v>
          </cell>
        </row>
        <row r="42">
          <cell r="D42" t="str">
            <v>ул. Высоцкого, 33 стр. 9</v>
          </cell>
          <cell r="J42">
            <v>41642</v>
          </cell>
          <cell r="K42">
            <v>41974</v>
          </cell>
          <cell r="M42" t="str">
            <v>2*0,400/0,400</v>
          </cell>
          <cell r="Q42">
            <v>2182.45635452</v>
          </cell>
          <cell r="R42">
            <v>2182.45635452</v>
          </cell>
        </row>
        <row r="43">
          <cell r="D43" t="str">
            <v>ул. Энтузиастов - ул. Беринга</v>
          </cell>
          <cell r="J43">
            <v>41643</v>
          </cell>
          <cell r="K43">
            <v>41975</v>
          </cell>
          <cell r="M43" t="str">
            <v>2*0,250/0,400</v>
          </cell>
          <cell r="Q43">
            <v>2089.45263932</v>
          </cell>
          <cell r="R43">
            <v>2089.45263932</v>
          </cell>
        </row>
        <row r="44">
          <cell r="D44" t="str">
            <v>ул. Мира, 32</v>
          </cell>
          <cell r="J44">
            <v>41644</v>
          </cell>
          <cell r="K44">
            <v>41976</v>
          </cell>
          <cell r="M44" t="str">
            <v>2*0,630/0,200</v>
          </cell>
          <cell r="Q44">
            <v>2045.7879637600004</v>
          </cell>
          <cell r="R44">
            <v>2045.7879637600004</v>
          </cell>
        </row>
        <row r="47">
          <cell r="D47" t="str">
            <v>п. Залесье (ул. Залесская, ул. Снежная) 2-ая очередь</v>
          </cell>
          <cell r="J47">
            <v>40909</v>
          </cell>
          <cell r="K47">
            <v>41246</v>
          </cell>
          <cell r="M47" t="str">
            <v>0,400/0,200</v>
          </cell>
          <cell r="O47">
            <v>1055.35672686</v>
          </cell>
          <cell r="R47">
            <v>1055.35672686</v>
          </cell>
        </row>
        <row r="48">
          <cell r="D48" t="str">
            <v>пос. Наука, ул. Воскресенская</v>
          </cell>
          <cell r="J48">
            <v>40910</v>
          </cell>
          <cell r="K48">
            <v>41244</v>
          </cell>
          <cell r="M48" t="str">
            <v>0,400/0,200</v>
          </cell>
          <cell r="O48">
            <v>1055.35672686</v>
          </cell>
          <cell r="R48">
            <v>1055.35672686</v>
          </cell>
        </row>
        <row r="49">
          <cell r="D49" t="str">
            <v>пос. Наука, ул. Спасская</v>
          </cell>
          <cell r="J49">
            <v>40911</v>
          </cell>
          <cell r="K49">
            <v>41244</v>
          </cell>
          <cell r="M49" t="str">
            <v>0,400/0,200</v>
          </cell>
          <cell r="O49">
            <v>1055.35672686</v>
          </cell>
          <cell r="R49">
            <v>1055.35672686</v>
          </cell>
        </row>
        <row r="50">
          <cell r="D50" t="str">
            <v>п.Зональная (ул. Садовая) 2-ая очередь (освоение новых земель под индивидуальное строительство)</v>
          </cell>
          <cell r="J50">
            <v>40912</v>
          </cell>
          <cell r="K50">
            <v>41244</v>
          </cell>
          <cell r="M50" t="str">
            <v>0,400/0,200</v>
          </cell>
          <cell r="O50">
            <v>1055.35672686</v>
          </cell>
          <cell r="R50">
            <v>1055.35672686</v>
          </cell>
        </row>
        <row r="51">
          <cell r="D51" t="str">
            <v>п. Зональный (р-н Ипподрома) 3-я очередь (освоение новых земель под индивидуальное строительство)</v>
          </cell>
          <cell r="J51">
            <v>40913</v>
          </cell>
          <cell r="K51">
            <v>41244</v>
          </cell>
          <cell r="M51" t="str">
            <v>0,400/0,200</v>
          </cell>
          <cell r="O51">
            <v>1055.35672686</v>
          </cell>
          <cell r="R51">
            <v>1055.35672686</v>
          </cell>
        </row>
        <row r="52">
          <cell r="D52" t="str">
            <v>п. Зональный мкр. Звездный 4-ая очередь (освоение новых земель под индивидуальное строительство)</v>
          </cell>
          <cell r="J52">
            <v>40914</v>
          </cell>
          <cell r="K52">
            <v>41244</v>
          </cell>
          <cell r="M52" t="str">
            <v>0,400/0,200</v>
          </cell>
          <cell r="O52">
            <v>1055.35672686</v>
          </cell>
          <cell r="R52">
            <v>1055.35672686</v>
          </cell>
        </row>
        <row r="53">
          <cell r="D53" t="str">
            <v>п. Росинка 3-я очередь (освоение новых земель под индивидуальное строительство)</v>
          </cell>
          <cell r="J53">
            <v>40915</v>
          </cell>
          <cell r="K53">
            <v>41244</v>
          </cell>
          <cell r="M53" t="str">
            <v>0,400/0,200</v>
          </cell>
          <cell r="O53">
            <v>1055.35672686</v>
          </cell>
          <cell r="R53">
            <v>1055.35672686</v>
          </cell>
        </row>
        <row r="54">
          <cell r="D54" t="str">
            <v>ул. Менделеева (п. Спичфабрика)</v>
          </cell>
          <cell r="J54">
            <v>40916</v>
          </cell>
          <cell r="K54">
            <v>41246</v>
          </cell>
          <cell r="M54" t="str">
            <v>0,400/0,200</v>
          </cell>
          <cell r="O54">
            <v>1055.35672686</v>
          </cell>
          <cell r="R54">
            <v>1055.35672686</v>
          </cell>
        </row>
        <row r="55">
          <cell r="D55" t="str">
            <v>п. Ключи</v>
          </cell>
          <cell r="J55">
            <v>41275</v>
          </cell>
          <cell r="K55">
            <v>41611</v>
          </cell>
          <cell r="M55" t="str">
            <v>0,400/0,300</v>
          </cell>
          <cell r="P55">
            <v>1225.8915923900001</v>
          </cell>
          <cell r="R55">
            <v>1225.8915923900001</v>
          </cell>
        </row>
        <row r="56">
          <cell r="D56" t="str">
            <v>п. Родник</v>
          </cell>
          <cell r="J56">
            <v>41276</v>
          </cell>
          <cell r="K56">
            <v>41612</v>
          </cell>
          <cell r="M56" t="str">
            <v>0,400/0,200</v>
          </cell>
          <cell r="P56">
            <v>1055.35672686</v>
          </cell>
          <cell r="R56">
            <v>1055.35672686</v>
          </cell>
        </row>
        <row r="57">
          <cell r="D57" t="str">
            <v>п. Радужный</v>
          </cell>
          <cell r="J57">
            <v>41277</v>
          </cell>
          <cell r="K57">
            <v>41613</v>
          </cell>
          <cell r="M57" t="str">
            <v>0,400/0,200</v>
          </cell>
          <cell r="P57">
            <v>1055.35672686</v>
          </cell>
          <cell r="R57">
            <v>1055.35672686</v>
          </cell>
        </row>
        <row r="58">
          <cell r="D58" t="str">
            <v>п. Степановка</v>
          </cell>
          <cell r="J58">
            <v>41278</v>
          </cell>
          <cell r="K58">
            <v>41614</v>
          </cell>
          <cell r="M58" t="str">
            <v>0,400/0,200</v>
          </cell>
          <cell r="P58">
            <v>1055.35672686</v>
          </cell>
          <cell r="R58">
            <v>1055.35672686</v>
          </cell>
        </row>
        <row r="59">
          <cell r="D59" t="str">
            <v>п. Родионово</v>
          </cell>
          <cell r="J59">
            <v>41279</v>
          </cell>
          <cell r="K59">
            <v>41615</v>
          </cell>
          <cell r="M59" t="str">
            <v>0,400/0,200</v>
          </cell>
          <cell r="P59">
            <v>1055.35672686</v>
          </cell>
          <cell r="R59">
            <v>1055.35672686</v>
          </cell>
        </row>
        <row r="60">
          <cell r="D60" t="str">
            <v>ул. Беринга (середина)</v>
          </cell>
          <cell r="J60">
            <v>41280</v>
          </cell>
          <cell r="K60">
            <v>41616</v>
          </cell>
          <cell r="M60" t="str">
            <v>0,400/0,200</v>
          </cell>
          <cell r="P60">
            <v>1055.35672686</v>
          </cell>
          <cell r="R60">
            <v>1055.35672686</v>
          </cell>
        </row>
        <row r="61">
          <cell r="D61" t="str">
            <v>п. Трубачево</v>
          </cell>
          <cell r="J61">
            <v>41281</v>
          </cell>
          <cell r="K61">
            <v>41617</v>
          </cell>
          <cell r="M61" t="str">
            <v>0,400/0,200</v>
          </cell>
          <cell r="P61">
            <v>1055.35672686</v>
          </cell>
          <cell r="R61">
            <v>1055.35672686</v>
          </cell>
        </row>
        <row r="62">
          <cell r="D62" t="str">
            <v>п. Озерки (п. Росинка)</v>
          </cell>
          <cell r="J62">
            <v>41282</v>
          </cell>
          <cell r="K62">
            <v>41618</v>
          </cell>
          <cell r="M62" t="str">
            <v>0,400/0,200</v>
          </cell>
          <cell r="P62">
            <v>1055.35672686</v>
          </cell>
          <cell r="R62">
            <v>1055.35672686</v>
          </cell>
        </row>
        <row r="63">
          <cell r="D63" t="str">
            <v>п. Зональный 5-ая очередь (освоение новых земель под индивидуальное строительство)</v>
          </cell>
          <cell r="J63">
            <v>41283</v>
          </cell>
          <cell r="K63">
            <v>41619</v>
          </cell>
          <cell r="M63" t="str">
            <v>0,630/0,200</v>
          </cell>
          <cell r="P63">
            <v>1174.66142726</v>
          </cell>
          <cell r="R63">
            <v>1174.66142726</v>
          </cell>
        </row>
        <row r="64">
          <cell r="D64" t="str">
            <v>п. Радужный 4-ая очередь (освоение новых земель под индивидуальное строительство)</v>
          </cell>
          <cell r="J64">
            <v>41640</v>
          </cell>
          <cell r="K64">
            <v>41976</v>
          </cell>
          <cell r="M64" t="str">
            <v>0,400/0,200</v>
          </cell>
          <cell r="Q64">
            <v>1055.35672686</v>
          </cell>
          <cell r="R64">
            <v>1055.35672686</v>
          </cell>
        </row>
        <row r="65">
          <cell r="D65" t="str">
            <v>п. Сосновый бор</v>
          </cell>
          <cell r="J65">
            <v>41641</v>
          </cell>
          <cell r="K65">
            <v>41977</v>
          </cell>
          <cell r="M65" t="str">
            <v>0,400/0,200</v>
          </cell>
          <cell r="Q65">
            <v>1055.35672686</v>
          </cell>
          <cell r="R65">
            <v>1055.35672686</v>
          </cell>
        </row>
        <row r="66">
          <cell r="D66" t="str">
            <v>п. Залесье, 3-я очередь (освоение новых земель под индивидуальное строительство)</v>
          </cell>
          <cell r="J66">
            <v>41642</v>
          </cell>
          <cell r="K66">
            <v>41978</v>
          </cell>
          <cell r="M66" t="str">
            <v>0,400/0,200</v>
          </cell>
          <cell r="Q66">
            <v>1055.35672686</v>
          </cell>
          <cell r="R66">
            <v>1055.35672686</v>
          </cell>
        </row>
        <row r="67">
          <cell r="D67" t="str">
            <v>ул. Потанина</v>
          </cell>
          <cell r="J67">
            <v>41643</v>
          </cell>
          <cell r="K67">
            <v>41979</v>
          </cell>
          <cell r="M67" t="str">
            <v>0,400/0,200</v>
          </cell>
          <cell r="Q67">
            <v>1055.35672686</v>
          </cell>
          <cell r="R67">
            <v>1055.35672686</v>
          </cell>
        </row>
        <row r="68">
          <cell r="D68" t="str">
            <v>п. Зональный 6-ая очередь (освоение новых земель под индивидуальное строительство)</v>
          </cell>
          <cell r="J68">
            <v>41644</v>
          </cell>
          <cell r="K68">
            <v>41980</v>
          </cell>
          <cell r="M68" t="str">
            <v>0,400/0,200</v>
          </cell>
          <cell r="Q68">
            <v>1055.35672686</v>
          </cell>
          <cell r="R68">
            <v>1055.35672686</v>
          </cell>
        </row>
        <row r="69">
          <cell r="D69" t="str">
            <v>ул. Заречная</v>
          </cell>
          <cell r="J69">
            <v>41645</v>
          </cell>
          <cell r="K69">
            <v>41981</v>
          </cell>
          <cell r="M69" t="str">
            <v>0,400/0,200</v>
          </cell>
          <cell r="Q69">
            <v>1055.35672686</v>
          </cell>
          <cell r="R69">
            <v>1055.35672686</v>
          </cell>
        </row>
        <row r="70">
          <cell r="D70" t="str">
            <v>п. Свечной</v>
          </cell>
          <cell r="J70">
            <v>41646</v>
          </cell>
          <cell r="K70">
            <v>41982</v>
          </cell>
          <cell r="M70" t="str">
            <v>0,400/0,200</v>
          </cell>
          <cell r="Q70">
            <v>1055.35672686</v>
          </cell>
          <cell r="R70">
            <v>1055.35672686</v>
          </cell>
        </row>
        <row r="72">
          <cell r="D72" t="str">
            <v>Строительство сетей электроснабжения (КВЛЭП-10/6 кВ)</v>
          </cell>
        </row>
        <row r="73">
          <cell r="D73" t="str">
            <v>ПС "Наука" - РП "Степановский" (ТП 591) (3-я очередь)</v>
          </cell>
          <cell r="J73">
            <v>40909</v>
          </cell>
          <cell r="K73">
            <v>41245</v>
          </cell>
          <cell r="M73">
            <v>1.55916</v>
          </cell>
          <cell r="O73">
            <v>2725.8440506596003</v>
          </cell>
          <cell r="R73">
            <v>2725.8440506596003</v>
          </cell>
        </row>
        <row r="74">
          <cell r="D74" t="str">
            <v>ПС "Правобережная" до РП по ул. Р. Люксембург</v>
          </cell>
          <cell r="J74">
            <v>40909</v>
          </cell>
          <cell r="K74">
            <v>41245</v>
          </cell>
          <cell r="M74">
            <v>3.79</v>
          </cell>
          <cell r="O74">
            <v>7089.788975243</v>
          </cell>
          <cell r="R74">
            <v>7089.788975243</v>
          </cell>
        </row>
        <row r="75">
          <cell r="D75" t="str">
            <v>КЛ-10 кВ для питания ТП в мкр. 5.9 Солнечный</v>
          </cell>
          <cell r="J75">
            <v>40909</v>
          </cell>
          <cell r="K75">
            <v>41245</v>
          </cell>
          <cell r="M75">
            <v>1.6</v>
          </cell>
          <cell r="O75">
            <v>2704.547584</v>
          </cell>
          <cell r="R75">
            <v>2704.547584</v>
          </cell>
        </row>
        <row r="76">
          <cell r="D76" t="str">
            <v>КЛ-10 кв для питания ТП по ул. Мелиоративная, 2/5</v>
          </cell>
          <cell r="J76">
            <v>40910</v>
          </cell>
          <cell r="K76">
            <v>41246</v>
          </cell>
          <cell r="O76">
            <v>334.6945959</v>
          </cell>
          <cell r="R76">
            <v>334.6945959</v>
          </cell>
        </row>
        <row r="77">
          <cell r="D77" t="str">
            <v>ПС "Правобережная" - ТП пер. Островского</v>
          </cell>
          <cell r="J77">
            <v>41275</v>
          </cell>
          <cell r="K77">
            <v>41610</v>
          </cell>
          <cell r="M77">
            <v>1</v>
          </cell>
          <cell r="P77">
            <v>1870.6567217000002</v>
          </cell>
          <cell r="R77">
            <v>1870.6567217000002</v>
          </cell>
        </row>
        <row r="78">
          <cell r="D78" t="str">
            <v>ПС "Октябрьская" до ТП ул. Киевская, 147</v>
          </cell>
          <cell r="J78">
            <v>41276</v>
          </cell>
          <cell r="K78">
            <v>41611</v>
          </cell>
          <cell r="M78">
            <v>1.93244</v>
          </cell>
          <cell r="P78">
            <v>3614.931875281948</v>
          </cell>
          <cell r="R78">
            <v>3614.931875281948</v>
          </cell>
        </row>
        <row r="79">
          <cell r="D79" t="str">
            <v>КЛ-10 кВ для питания ТП в мкр. 5,6,7,9 Солнечный</v>
          </cell>
          <cell r="J79">
            <v>41277</v>
          </cell>
          <cell r="K79">
            <v>41612</v>
          </cell>
          <cell r="M79">
            <v>1.6</v>
          </cell>
          <cell r="P79">
            <v>2704.547584</v>
          </cell>
          <cell r="R79">
            <v>2704.547584</v>
          </cell>
        </row>
        <row r="80">
          <cell r="D80" t="str">
            <v>ПС "Московская" - до существующих ТП 603-8, ТП 605-11 для разгрузки фидеров </v>
          </cell>
          <cell r="J80">
            <v>41640</v>
          </cell>
          <cell r="K80">
            <v>41974</v>
          </cell>
          <cell r="M80">
            <v>2.71586</v>
          </cell>
          <cell r="Q80">
            <v>5080.441764196163</v>
          </cell>
          <cell r="R80">
            <v>5080.441764196163</v>
          </cell>
        </row>
        <row r="81">
          <cell r="D81" t="str">
            <v>ПС "Московская" -РП "Московский"</v>
          </cell>
          <cell r="J81">
            <v>41641</v>
          </cell>
          <cell r="K81">
            <v>41975</v>
          </cell>
          <cell r="M81">
            <v>4</v>
          </cell>
          <cell r="Q81">
            <v>7482.626886800001</v>
          </cell>
          <cell r="R81">
            <v>7482.626886800001</v>
          </cell>
        </row>
        <row r="82">
          <cell r="D82" t="str">
            <v>РП "Мира" до существующих ТП для перевода нагрузки</v>
          </cell>
          <cell r="J82">
            <v>41642</v>
          </cell>
          <cell r="K82">
            <v>41976</v>
          </cell>
          <cell r="M82">
            <v>1</v>
          </cell>
          <cell r="Q82">
            <v>1870.6567217000002</v>
          </cell>
          <cell r="R82">
            <v>1870.6567217000002</v>
          </cell>
        </row>
        <row r="84">
          <cell r="D84" t="str">
            <v>Строительство и реконструкция сетей электроснабжения (КВЛЭП-0,4 кВ)</v>
          </cell>
        </row>
        <row r="85">
          <cell r="D85" t="str">
            <v>КВЛЭП-0,4 кВ для присоединения новых потребителей</v>
          </cell>
          <cell r="J85">
            <v>40909</v>
          </cell>
          <cell r="K85">
            <v>41975</v>
          </cell>
          <cell r="L85">
            <v>90</v>
          </cell>
          <cell r="O85">
            <v>24349.402356000002</v>
          </cell>
          <cell r="P85">
            <v>24349.402356000002</v>
          </cell>
          <cell r="Q85">
            <v>24349.402356000002</v>
          </cell>
          <cell r="R85">
            <v>73048.207068</v>
          </cell>
        </row>
        <row r="87">
          <cell r="D87" t="str">
            <v>Приобретение спецтехники</v>
          </cell>
        </row>
        <row r="88">
          <cell r="D88" t="str">
            <v>Автогидроподъемник 14-18 м.</v>
          </cell>
          <cell r="H88">
            <v>2</v>
          </cell>
          <cell r="J88">
            <v>40909</v>
          </cell>
          <cell r="K88">
            <v>41245</v>
          </cell>
          <cell r="O88">
            <v>5084.745762711865</v>
          </cell>
          <cell r="R88">
            <v>5084.745762711865</v>
          </cell>
        </row>
        <row r="89">
          <cell r="D89" t="str">
            <v>Ямобур БКМ  317  с 4-мя насадками</v>
          </cell>
          <cell r="H89">
            <v>1</v>
          </cell>
          <cell r="J89">
            <v>40909</v>
          </cell>
          <cell r="K89">
            <v>41245</v>
          </cell>
          <cell r="O89">
            <v>2462.7118644067796</v>
          </cell>
          <cell r="R89">
            <v>2462.7118644067796</v>
          </cell>
        </row>
        <row r="90">
          <cell r="D90" t="str">
            <v>Бригадный автомобиль Газель 33023</v>
          </cell>
          <cell r="H90">
            <v>2</v>
          </cell>
          <cell r="J90">
            <v>40909</v>
          </cell>
          <cell r="K90">
            <v>41245</v>
          </cell>
          <cell r="O90">
            <v>923.7288135593221</v>
          </cell>
          <cell r="R90">
            <v>923.7288135593221</v>
          </cell>
        </row>
        <row r="91">
          <cell r="D91" t="str">
            <v>Легковой автомобиль </v>
          </cell>
          <cell r="H91">
            <v>1</v>
          </cell>
          <cell r="J91">
            <v>40909</v>
          </cell>
          <cell r="K91">
            <v>41245</v>
          </cell>
          <cell r="O91">
            <v>423.7288135593221</v>
          </cell>
          <cell r="R91">
            <v>423.7288135593221</v>
          </cell>
        </row>
        <row r="92">
          <cell r="D92" t="str">
            <v>Автогидроподъемник 14-18 м.</v>
          </cell>
          <cell r="H92">
            <v>1</v>
          </cell>
          <cell r="J92">
            <v>41275</v>
          </cell>
          <cell r="K92">
            <v>41610</v>
          </cell>
          <cell r="P92">
            <v>2542.3728813559323</v>
          </cell>
          <cell r="R92">
            <v>2542.3728813559323</v>
          </cell>
        </row>
        <row r="93">
          <cell r="D93" t="str">
            <v>Экскаватор/ погрузчик  JCB4CX</v>
          </cell>
          <cell r="H93">
            <v>1</v>
          </cell>
          <cell r="J93">
            <v>41275</v>
          </cell>
          <cell r="K93">
            <v>41610</v>
          </cell>
          <cell r="P93">
            <v>2966.1016949152545</v>
          </cell>
          <cell r="R93">
            <v>2966.1016949152545</v>
          </cell>
        </row>
        <row r="94">
          <cell r="D94" t="str">
            <v>Машина горизонтально-напрвленного бурения - ГНБ типа "Vermer" D9*13</v>
          </cell>
          <cell r="H94">
            <v>1</v>
          </cell>
          <cell r="J94">
            <v>41275</v>
          </cell>
          <cell r="K94">
            <v>41610</v>
          </cell>
          <cell r="P94">
            <v>5932.203389830509</v>
          </cell>
          <cell r="R94">
            <v>5932.203389830509</v>
          </cell>
        </row>
        <row r="95">
          <cell r="D95" t="str">
            <v>Бригадный автомобиль Газель 33023</v>
          </cell>
          <cell r="H95">
            <v>2</v>
          </cell>
          <cell r="J95">
            <v>41275</v>
          </cell>
          <cell r="K95">
            <v>41610</v>
          </cell>
          <cell r="P95">
            <v>923.7288135593221</v>
          </cell>
          <cell r="R95">
            <v>923.7288135593221</v>
          </cell>
        </row>
        <row r="96">
          <cell r="D96" t="str">
            <v>Легковой автомобиль </v>
          </cell>
          <cell r="H96">
            <v>1</v>
          </cell>
          <cell r="J96">
            <v>41275</v>
          </cell>
          <cell r="K96">
            <v>41610</v>
          </cell>
          <cell r="P96">
            <v>423.7288135593221</v>
          </cell>
          <cell r="R96">
            <v>423.7288135593221</v>
          </cell>
        </row>
        <row r="97">
          <cell r="D97" t="str">
            <v>Самосвал МАЗ (9,6 т.)</v>
          </cell>
          <cell r="H97">
            <v>1</v>
          </cell>
          <cell r="J97">
            <v>41641</v>
          </cell>
          <cell r="K97">
            <v>41976</v>
          </cell>
          <cell r="Q97">
            <v>1199.1525423728815</v>
          </cell>
          <cell r="R97">
            <v>1199.1525423728815</v>
          </cell>
        </row>
        <row r="98">
          <cell r="D98" t="str">
            <v>Автогидроподъемник 14-18 м.</v>
          </cell>
          <cell r="H98">
            <v>1</v>
          </cell>
          <cell r="J98">
            <v>41641</v>
          </cell>
          <cell r="K98">
            <v>41976</v>
          </cell>
          <cell r="Q98">
            <v>2542.3728813559323</v>
          </cell>
          <cell r="R98">
            <v>2542.3728813559323</v>
          </cell>
        </row>
        <row r="99">
          <cell r="D99" t="str">
            <v>Бригадный автомобиль Газель 33023</v>
          </cell>
          <cell r="H99">
            <v>2</v>
          </cell>
          <cell r="J99">
            <v>41641</v>
          </cell>
          <cell r="K99">
            <v>41976</v>
          </cell>
          <cell r="Q99">
            <v>923.7288135593221</v>
          </cell>
          <cell r="R99">
            <v>923.7288135593221</v>
          </cell>
        </row>
      </sheetData>
      <sheetData sheetId="6">
        <row r="15">
          <cell r="S15">
            <v>2.9303458176230004</v>
          </cell>
        </row>
        <row r="16">
          <cell r="S16">
            <v>0</v>
          </cell>
        </row>
      </sheetData>
      <sheetData sheetId="7">
        <row r="15">
          <cell r="S15">
            <v>3.8406658758955485</v>
          </cell>
        </row>
        <row r="16">
          <cell r="S16">
            <v>0</v>
          </cell>
        </row>
      </sheetData>
      <sheetData sheetId="8">
        <row r="15">
          <cell r="S15">
            <v>4.735115716179562</v>
          </cell>
        </row>
        <row r="16">
          <cell r="S1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меты"/>
      <sheetName val="учеты (сметы)"/>
      <sheetName val="Эфергоэфф СВОД"/>
      <sheetName val="расходная 2012-2014"/>
      <sheetName val="Программа"/>
      <sheetName val="приложение 1.1 по квартал.2012"/>
      <sheetName val="приложение 1.1"/>
      <sheetName val="приложение 1.2. (2012)"/>
      <sheetName val="приложение 1.2. (2013)"/>
      <sheetName val="приложение 1.2. (2014)"/>
      <sheetName val="приложение 2.2"/>
      <sheetName val="Расчет суммы ИП"/>
      <sheetName val="Правление"/>
      <sheetName val="4.1. (2)"/>
      <sheetName val="4.2. (2)"/>
      <sheetName val="разбивка (2)"/>
      <sheetName val="4.3. (2)"/>
    </sheetNames>
    <sheetDataSet>
      <sheetData sheetId="4">
        <row r="22">
          <cell r="D22" t="str">
            <v>Установка учетов с АСКУЭ  на границе балансовой принадлежности с многоэтажными жилыми домами</v>
          </cell>
        </row>
        <row r="23">
          <cell r="D23" t="str">
            <v>Установка учетов с АСКУЭ  на границе балансовой принадлежности с индивидуальными жилыми домами</v>
          </cell>
        </row>
        <row r="24">
          <cell r="D24" t="str">
            <v>Монтаж в трансформаторных подстанциях устройств передачи данных для АСКУЭ</v>
          </cell>
        </row>
        <row r="25">
          <cell r="D25" t="str">
            <v>Монтаж системы сигнализации в трансформаторной подстанции</v>
          </cell>
        </row>
        <row r="29">
          <cell r="D29" t="str">
            <v>ул. Б.Подгорная - ул.Р.Люксембург</v>
          </cell>
          <cell r="J29">
            <v>40909</v>
          </cell>
          <cell r="K29">
            <v>41244</v>
          </cell>
          <cell r="M29">
            <v>1</v>
          </cell>
        </row>
        <row r="35">
          <cell r="D35" t="str">
            <v>мкр. 9 Солнечный (КПД № 5,6)</v>
          </cell>
        </row>
        <row r="36">
          <cell r="D36" t="str">
            <v>ул. Красноармейская 128</v>
          </cell>
        </row>
        <row r="37">
          <cell r="D37" t="str">
            <v>ул. Угрюмова, 1/1,1/2,2/47,6,2</v>
          </cell>
        </row>
        <row r="47">
          <cell r="D47" t="str">
            <v>п. Залесье (ул. Залесская, ул. Снежная) 2-ая очередь</v>
          </cell>
        </row>
        <row r="48">
          <cell r="D48" t="str">
            <v>пос. Наука, ул. Воскресенская</v>
          </cell>
        </row>
        <row r="49">
          <cell r="D49" t="str">
            <v>пос. Наука, ул. Спасская</v>
          </cell>
        </row>
        <row r="50">
          <cell r="D50" t="str">
            <v>п.Зональная (ул. Садовая) 2-ая очередь (освоение новых земель под индивидуальное строительство)</v>
          </cell>
        </row>
        <row r="51">
          <cell r="D51" t="str">
            <v>п. Зональный (р-н Ипподрома) 3-я очередь (освоение новых земель под индивидуальное строительство)</v>
          </cell>
        </row>
        <row r="52">
          <cell r="D52" t="str">
            <v>п. Зональный мкр. Звездный 4-ая очередь (освоение новых земель под индивидуальное строительство)</v>
          </cell>
        </row>
        <row r="53">
          <cell r="D53" t="str">
            <v>п. Росинка 3-я очередь (освоение новых земель под индивидуальное строительство)</v>
          </cell>
        </row>
        <row r="54">
          <cell r="D54" t="str">
            <v>ул. Менделеева (п. Спичфабрика)</v>
          </cell>
        </row>
        <row r="72">
          <cell r="D72" t="str">
            <v>Строительство сетей электроснабжения (КВЛЭП-10/6 кВ)</v>
          </cell>
        </row>
        <row r="73">
          <cell r="D73" t="str">
            <v>ПС "Наука" - РП "Степановский" (ТП 591)</v>
          </cell>
          <cell r="M73">
            <v>1.55916</v>
          </cell>
        </row>
        <row r="74">
          <cell r="D74" t="str">
            <v>ПС "Правобережная" до РП по ул. Р. Люксембург</v>
          </cell>
          <cell r="M74">
            <v>3.79</v>
          </cell>
        </row>
        <row r="75">
          <cell r="D75" t="str">
            <v>КЛ-10 кВ для питания ТП в мкр. 5.9 Солнечный</v>
          </cell>
          <cell r="M75">
            <v>1.6</v>
          </cell>
        </row>
        <row r="76">
          <cell r="D76" t="str">
            <v>КЛ-10 кВ для питания ТП по ул. Мелиоративная, 2/5</v>
          </cell>
        </row>
        <row r="84">
          <cell r="D84" t="str">
            <v>Строительство и реконструкция сетей электроснабжения (КВЛЭП-0,4 кВ)</v>
          </cell>
        </row>
        <row r="85">
          <cell r="D85" t="str">
            <v>КВЛЭП-0,4 кВ для присоединения новых потребителей</v>
          </cell>
        </row>
        <row r="87">
          <cell r="D87" t="str">
            <v>Приобретение спецтехники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1"/>
  <sheetViews>
    <sheetView workbookViewId="0" topLeftCell="L13">
      <selection activeCell="V6" sqref="V6"/>
    </sheetView>
  </sheetViews>
  <sheetFormatPr defaultColWidth="9.00390625" defaultRowHeight="12.75" outlineLevelCol="2"/>
  <cols>
    <col min="1" max="1" width="4.00390625" style="10" customWidth="1"/>
    <col min="2" max="2" width="10.25390625" style="17" customWidth="1"/>
    <col min="3" max="3" width="42.125" style="18" bestFit="1" customWidth="1"/>
    <col min="4" max="4" width="13.25390625" style="19" customWidth="1"/>
    <col min="5" max="5" width="15.75390625" style="19" hidden="1" customWidth="1" outlineLevel="1"/>
    <col min="6" max="6" width="14.00390625" style="20" hidden="1" customWidth="1" outlineLevel="2"/>
    <col min="7" max="7" width="16.00390625" style="19" customWidth="1" collapsed="1"/>
    <col min="8" max="8" width="16.75390625" style="19" customWidth="1"/>
    <col min="9" max="9" width="16.875" style="19" customWidth="1"/>
    <col min="10" max="10" width="18.25390625" style="21" customWidth="1"/>
    <col min="11" max="11" width="18.375" style="21" customWidth="1"/>
    <col min="12" max="12" width="18.125" style="21" customWidth="1"/>
    <col min="13" max="13" width="13.625" style="19" customWidth="1"/>
    <col min="14" max="15" width="12.625" style="19" customWidth="1"/>
    <col min="16" max="16" width="15.625" style="19" customWidth="1"/>
    <col min="17" max="18" width="12.625" style="22" customWidth="1"/>
    <col min="19" max="19" width="14.875" style="22" customWidth="1"/>
    <col min="20" max="20" width="14.125" style="21" customWidth="1"/>
    <col min="21" max="21" width="12.375" style="10" bestFit="1" customWidth="1"/>
    <col min="22" max="23" width="12.375" style="11" customWidth="1"/>
    <col min="24" max="16384" width="10.25390625" style="10" customWidth="1"/>
  </cols>
  <sheetData>
    <row r="1" spans="2:23" s="1" customFormat="1" ht="18.75">
      <c r="B1" s="2"/>
      <c r="C1" s="3"/>
      <c r="D1" s="4"/>
      <c r="E1" s="4"/>
      <c r="F1" s="5"/>
      <c r="G1" s="3"/>
      <c r="H1" s="3"/>
      <c r="I1" s="3"/>
      <c r="J1" s="6"/>
      <c r="K1" s="6"/>
      <c r="L1" s="3"/>
      <c r="M1" s="3"/>
      <c r="N1" s="3"/>
      <c r="O1" s="6"/>
      <c r="P1" s="3"/>
      <c r="Q1" s="7"/>
      <c r="S1" s="7" t="s">
        <v>0</v>
      </c>
      <c r="T1" s="6"/>
      <c r="V1" s="8"/>
      <c r="W1" s="8"/>
    </row>
    <row r="2" spans="2:23" s="1" customFormat="1" ht="36.75" customHeight="1">
      <c r="B2" s="2"/>
      <c r="C2" s="3"/>
      <c r="D2" s="4"/>
      <c r="E2" s="4"/>
      <c r="F2" s="5"/>
      <c r="G2" s="3"/>
      <c r="H2" s="3"/>
      <c r="I2" s="3"/>
      <c r="J2" s="6"/>
      <c r="K2" s="6"/>
      <c r="L2" s="3"/>
      <c r="M2" s="3"/>
      <c r="N2" s="3"/>
      <c r="O2" s="3"/>
      <c r="P2" s="3"/>
      <c r="Q2" s="154" t="s">
        <v>1</v>
      </c>
      <c r="R2" s="155"/>
      <c r="S2" s="155"/>
      <c r="T2" s="155"/>
      <c r="V2" s="8"/>
      <c r="W2" s="8"/>
    </row>
    <row r="3" spans="2:23" s="1" customFormat="1" ht="18.75">
      <c r="B3" s="2"/>
      <c r="C3" s="9"/>
      <c r="D3" s="4"/>
      <c r="E3" s="4"/>
      <c r="F3" s="5"/>
      <c r="G3" s="3"/>
      <c r="H3" s="3"/>
      <c r="I3" s="3"/>
      <c r="J3" s="6"/>
      <c r="K3" s="6"/>
      <c r="L3" s="3"/>
      <c r="M3" s="3"/>
      <c r="N3" s="3"/>
      <c r="O3" s="3"/>
      <c r="P3" s="3"/>
      <c r="Q3" s="7"/>
      <c r="R3" s="156" t="s">
        <v>125</v>
      </c>
      <c r="S3" s="155"/>
      <c r="T3" s="155"/>
      <c r="V3" s="8"/>
      <c r="W3" s="8"/>
    </row>
    <row r="4" spans="2:23" s="1" customFormat="1" ht="18.75">
      <c r="B4" s="2"/>
      <c r="C4" s="9"/>
      <c r="D4" s="4"/>
      <c r="E4" s="4"/>
      <c r="F4" s="5"/>
      <c r="G4" s="3"/>
      <c r="H4" s="3"/>
      <c r="I4" s="3"/>
      <c r="J4" s="6"/>
      <c r="K4" s="6"/>
      <c r="L4" s="3"/>
      <c r="M4" s="3"/>
      <c r="N4" s="3"/>
      <c r="O4" s="3"/>
      <c r="P4" s="3"/>
      <c r="Q4" s="7"/>
      <c r="R4" s="7"/>
      <c r="S4" s="7"/>
      <c r="T4" s="3"/>
      <c r="V4" s="8"/>
      <c r="W4" s="8"/>
    </row>
    <row r="5" spans="2:20" ht="18.75">
      <c r="B5" s="157" t="s">
        <v>2</v>
      </c>
      <c r="C5" s="157"/>
      <c r="D5" s="157"/>
      <c r="E5" s="157"/>
      <c r="F5" s="158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</row>
    <row r="6" spans="2:20" ht="15.75">
      <c r="B6" s="12"/>
      <c r="C6" s="13"/>
      <c r="D6" s="13"/>
      <c r="E6" s="13"/>
      <c r="F6" s="14"/>
      <c r="G6" s="15"/>
      <c r="H6" s="15"/>
      <c r="I6" s="15"/>
      <c r="J6" s="13"/>
      <c r="K6" s="13"/>
      <c r="L6" s="13"/>
      <c r="M6" s="15"/>
      <c r="N6" s="15"/>
      <c r="O6" s="13"/>
      <c r="P6" s="15"/>
      <c r="Q6" s="16"/>
      <c r="R6" s="16"/>
      <c r="S6" s="16"/>
      <c r="T6" s="13"/>
    </row>
    <row r="7" ht="16.5" thickBot="1"/>
    <row r="8" spans="2:20" ht="15.75">
      <c r="B8" s="159" t="s">
        <v>3</v>
      </c>
      <c r="C8" s="162" t="s">
        <v>4</v>
      </c>
      <c r="D8" s="149" t="s">
        <v>5</v>
      </c>
      <c r="E8" s="165" t="s">
        <v>6</v>
      </c>
      <c r="F8" s="168"/>
      <c r="G8" s="149" t="s">
        <v>7</v>
      </c>
      <c r="H8" s="149" t="s">
        <v>8</v>
      </c>
      <c r="I8" s="149" t="s">
        <v>9</v>
      </c>
      <c r="J8" s="152" t="s">
        <v>10</v>
      </c>
      <c r="K8" s="152" t="s">
        <v>11</v>
      </c>
      <c r="L8" s="152" t="s">
        <v>12</v>
      </c>
      <c r="M8" s="144" t="s">
        <v>13</v>
      </c>
      <c r="N8" s="144"/>
      <c r="O8" s="144"/>
      <c r="P8" s="144"/>
      <c r="Q8" s="145" t="s">
        <v>14</v>
      </c>
      <c r="R8" s="145"/>
      <c r="S8" s="145"/>
      <c r="T8" s="146"/>
    </row>
    <row r="9" spans="2:20" ht="31.5">
      <c r="B9" s="160"/>
      <c r="C9" s="163"/>
      <c r="D9" s="150"/>
      <c r="E9" s="166"/>
      <c r="F9" s="136"/>
      <c r="G9" s="150"/>
      <c r="H9" s="150"/>
      <c r="I9" s="150"/>
      <c r="J9" s="153"/>
      <c r="K9" s="153"/>
      <c r="L9" s="153"/>
      <c r="M9" s="31" t="s">
        <v>15</v>
      </c>
      <c r="N9" s="31" t="s">
        <v>16</v>
      </c>
      <c r="O9" s="31" t="s">
        <v>17</v>
      </c>
      <c r="P9" s="29" t="s">
        <v>18</v>
      </c>
      <c r="Q9" s="31" t="s">
        <v>15</v>
      </c>
      <c r="R9" s="31" t="s">
        <v>16</v>
      </c>
      <c r="S9" s="31" t="s">
        <v>17</v>
      </c>
      <c r="T9" s="32" t="s">
        <v>18</v>
      </c>
    </row>
    <row r="10" spans="2:20" ht="32.25" thickBot="1">
      <c r="B10" s="161"/>
      <c r="C10" s="164"/>
      <c r="D10" s="33" t="s">
        <v>19</v>
      </c>
      <c r="E10" s="167"/>
      <c r="F10" s="137"/>
      <c r="G10" s="33" t="s">
        <v>20</v>
      </c>
      <c r="H10" s="151"/>
      <c r="I10" s="151"/>
      <c r="J10" s="34" t="s">
        <v>21</v>
      </c>
      <c r="K10" s="34" t="s">
        <v>21</v>
      </c>
      <c r="L10" s="34" t="s">
        <v>21</v>
      </c>
      <c r="M10" s="33" t="s">
        <v>20</v>
      </c>
      <c r="N10" s="33" t="s">
        <v>20</v>
      </c>
      <c r="O10" s="33" t="s">
        <v>20</v>
      </c>
      <c r="P10" s="33" t="s">
        <v>20</v>
      </c>
      <c r="Q10" s="35" t="s">
        <v>21</v>
      </c>
      <c r="R10" s="35" t="s">
        <v>21</v>
      </c>
      <c r="S10" s="35" t="s">
        <v>21</v>
      </c>
      <c r="T10" s="36" t="s">
        <v>21</v>
      </c>
    </row>
    <row r="11" spans="2:26" ht="15.75">
      <c r="B11" s="23"/>
      <c r="C11" s="24" t="s">
        <v>22</v>
      </c>
      <c r="D11" s="25"/>
      <c r="E11" s="25"/>
      <c r="F11" s="37"/>
      <c r="G11" s="38"/>
      <c r="H11" s="25"/>
      <c r="I11" s="25"/>
      <c r="J11" s="26">
        <f>J13+J19+J78</f>
        <v>419.2638247920722</v>
      </c>
      <c r="K11" s="39"/>
      <c r="L11" s="26"/>
      <c r="M11" s="38"/>
      <c r="N11" s="38"/>
      <c r="O11" s="38"/>
      <c r="P11" s="38"/>
      <c r="Q11" s="26">
        <f>Q13+Q19+Q78</f>
        <v>114.59936048731988</v>
      </c>
      <c r="R11" s="26">
        <f>R13+R19+R78</f>
        <v>118.6118904230523</v>
      </c>
      <c r="S11" s="26">
        <f>S13+S19+S78</f>
        <v>122.0970751846043</v>
      </c>
      <c r="T11" s="40">
        <f>SUM(Q11:S11)</f>
        <v>355.3083260949765</v>
      </c>
      <c r="U11" s="41"/>
      <c r="V11" s="42"/>
      <c r="W11" s="42"/>
      <c r="X11" s="41"/>
      <c r="Y11" s="41"/>
      <c r="Z11" s="43"/>
    </row>
    <row r="12" spans="2:26" ht="15.75">
      <c r="B12" s="27"/>
      <c r="C12" s="28" t="s">
        <v>23</v>
      </c>
      <c r="D12" s="29"/>
      <c r="E12" s="29"/>
      <c r="F12" s="44"/>
      <c r="G12" s="45"/>
      <c r="H12" s="29"/>
      <c r="I12" s="29"/>
      <c r="J12" s="30">
        <f>Q12*1.18+R12*1.18+S12*1.18</f>
        <v>13.57723034344377</v>
      </c>
      <c r="K12" s="46"/>
      <c r="L12" s="30"/>
      <c r="M12" s="45"/>
      <c r="N12" s="45"/>
      <c r="O12" s="45"/>
      <c r="P12" s="45"/>
      <c r="Q12" s="31">
        <f>'[1]приложение 1.2. (2012)'!S15</f>
        <v>2.9303458176230004</v>
      </c>
      <c r="R12" s="31">
        <f>'[1]приложение 1.2. (2013)'!S15</f>
        <v>3.8406658758955485</v>
      </c>
      <c r="S12" s="31">
        <f>'[1]приложение 1.2. (2014)'!S15</f>
        <v>4.735115716179562</v>
      </c>
      <c r="T12" s="47">
        <f>SUM(Q12:S12)</f>
        <v>11.506127409698111</v>
      </c>
      <c r="U12" s="41"/>
      <c r="V12" s="42"/>
      <c r="W12" s="42"/>
      <c r="X12" s="41"/>
      <c r="Y12" s="41"/>
      <c r="Z12" s="43"/>
    </row>
    <row r="13" spans="2:26" ht="31.5">
      <c r="B13" s="27">
        <v>1</v>
      </c>
      <c r="C13" s="28" t="s">
        <v>24</v>
      </c>
      <c r="D13" s="29"/>
      <c r="E13" s="29"/>
      <c r="F13" s="44"/>
      <c r="G13" s="29"/>
      <c r="H13" s="29"/>
      <c r="I13" s="29"/>
      <c r="J13" s="30">
        <f>J14</f>
        <v>157.04065518</v>
      </c>
      <c r="K13" s="30"/>
      <c r="L13" s="30"/>
      <c r="M13" s="45"/>
      <c r="N13" s="45"/>
      <c r="O13" s="45"/>
      <c r="P13" s="45"/>
      <c r="Q13" s="30">
        <f>Q14</f>
        <v>43.62122</v>
      </c>
      <c r="R13" s="30">
        <f>R14</f>
        <v>44.411886</v>
      </c>
      <c r="S13" s="30">
        <f>S14</f>
        <v>45.052195</v>
      </c>
      <c r="T13" s="32">
        <f>SUM(Q13:S13)</f>
        <v>133.08530100000002</v>
      </c>
      <c r="U13" s="41"/>
      <c r="V13" s="42"/>
      <c r="W13" s="42"/>
      <c r="Z13" s="43"/>
    </row>
    <row r="14" spans="2:23" ht="31.5">
      <c r="B14" s="27" t="s">
        <v>25</v>
      </c>
      <c r="C14" s="28" t="s">
        <v>26</v>
      </c>
      <c r="D14" s="29"/>
      <c r="E14" s="29"/>
      <c r="F14" s="44"/>
      <c r="G14" s="29"/>
      <c r="H14" s="29"/>
      <c r="I14" s="29"/>
      <c r="J14" s="30">
        <f>SUM(J15:J18)</f>
        <v>157.04065518</v>
      </c>
      <c r="K14" s="30"/>
      <c r="L14" s="30"/>
      <c r="M14" s="45"/>
      <c r="N14" s="45"/>
      <c r="O14" s="45"/>
      <c r="P14" s="45"/>
      <c r="Q14" s="31">
        <f>SUM(Q15:Q18)</f>
        <v>43.62122</v>
      </c>
      <c r="R14" s="31">
        <f>SUM(R15:R18)</f>
        <v>44.411886</v>
      </c>
      <c r="S14" s="31">
        <f>SUM(S15:S18)</f>
        <v>45.052195</v>
      </c>
      <c r="T14" s="47">
        <f>SUM(T15:T18)</f>
        <v>133.085301</v>
      </c>
      <c r="U14" s="41"/>
      <c r="V14" s="42"/>
      <c r="W14" s="42"/>
    </row>
    <row r="15" spans="2:23" ht="76.5" customHeight="1">
      <c r="B15" s="48" t="s">
        <v>27</v>
      </c>
      <c r="C15" s="49" t="str">
        <f>'[1]Программа'!D22</f>
        <v>Установка учетов с АСКУЭ  на границе балансовой принадлежности с многоэтажными жилыми домами</v>
      </c>
      <c r="D15" s="45" t="s">
        <v>28</v>
      </c>
      <c r="E15" s="45"/>
      <c r="F15" s="50">
        <f>'[1]Программа'!M22</f>
        <v>2725</v>
      </c>
      <c r="G15" s="51" t="str">
        <f>FIXED(F15,0)&amp;" шт"</f>
        <v>2 725 шт</v>
      </c>
      <c r="H15" s="45">
        <v>2012</v>
      </c>
      <c r="I15" s="45">
        <v>2014</v>
      </c>
      <c r="J15" s="46">
        <f>'[1]Программа'!R22/1000*1.18</f>
        <v>59.704401</v>
      </c>
      <c r="K15" s="46"/>
      <c r="L15" s="46"/>
      <c r="M15" s="52" t="s">
        <v>29</v>
      </c>
      <c r="N15" s="52" t="s">
        <v>30</v>
      </c>
      <c r="O15" s="52" t="s">
        <v>31</v>
      </c>
      <c r="P15" s="52" t="str">
        <f>G15</f>
        <v>2 725 шт</v>
      </c>
      <c r="Q15" s="53">
        <f>'[1]Программа'!O22/1000</f>
        <v>21.22287</v>
      </c>
      <c r="R15" s="53">
        <f>'[1]Программа'!P22/1000</f>
        <v>18.71623</v>
      </c>
      <c r="S15" s="53">
        <f>'[1]Программа'!Q22/1000</f>
        <v>10.65785</v>
      </c>
      <c r="T15" s="32">
        <f>SUM(Q15:S15)</f>
        <v>50.59694999999999</v>
      </c>
      <c r="U15" s="41"/>
      <c r="V15" s="42"/>
      <c r="W15" s="42"/>
    </row>
    <row r="16" spans="2:23" ht="61.5" customHeight="1">
      <c r="B16" s="48" t="s">
        <v>32</v>
      </c>
      <c r="C16" s="49" t="str">
        <f>'[1]Программа'!D23</f>
        <v>Установка учетов с АСКУЭ  на границе балансовой принадлежности с индивидуальными жилыми домами</v>
      </c>
      <c r="D16" s="45" t="s">
        <v>28</v>
      </c>
      <c r="E16" s="45"/>
      <c r="F16" s="50">
        <f>'[1]Программа'!M23</f>
        <v>4119</v>
      </c>
      <c r="G16" s="51" t="str">
        <f>FIXED(F16,0)&amp;" шт"</f>
        <v>4 119 шт</v>
      </c>
      <c r="H16" s="45">
        <v>2012</v>
      </c>
      <c r="I16" s="45">
        <v>2012</v>
      </c>
      <c r="J16" s="46">
        <f>'[1]Программа'!R23/1000*1.18</f>
        <v>51.822426979999996</v>
      </c>
      <c r="K16" s="46"/>
      <c r="L16" s="46"/>
      <c r="M16" s="45" t="s">
        <v>33</v>
      </c>
      <c r="N16" s="52" t="s">
        <v>34</v>
      </c>
      <c r="O16" s="52" t="s">
        <v>35</v>
      </c>
      <c r="P16" s="52" t="str">
        <f>G16</f>
        <v>4 119 шт</v>
      </c>
      <c r="Q16" s="53">
        <f>'[1]Программа'!O23/1000</f>
        <v>8.04349</v>
      </c>
      <c r="R16" s="53">
        <f>'[1]Программа'!P23/1000</f>
        <v>11.311946</v>
      </c>
      <c r="S16" s="53">
        <f>'[1]Программа'!Q23/1000</f>
        <v>24.561875</v>
      </c>
      <c r="T16" s="32">
        <f>SUM(Q16:S16)</f>
        <v>43.917311</v>
      </c>
      <c r="U16" s="41"/>
      <c r="V16" s="42"/>
      <c r="W16" s="42"/>
    </row>
    <row r="17" spans="2:23" ht="49.5" customHeight="1">
      <c r="B17" s="48" t="s">
        <v>36</v>
      </c>
      <c r="C17" s="49" t="str">
        <f>'[1]Программа'!D24</f>
        <v>Монтаж в трансформаторных подстанциях устройств передачи данных для АСКУЭ</v>
      </c>
      <c r="D17" s="45" t="s">
        <v>28</v>
      </c>
      <c r="E17" s="45"/>
      <c r="F17" s="50">
        <f>'[1]Программа'!M24</f>
        <v>507</v>
      </c>
      <c r="G17" s="51" t="str">
        <f>FIXED(F17,0)&amp;" шт"</f>
        <v>507 шт</v>
      </c>
      <c r="H17" s="45">
        <v>2012</v>
      </c>
      <c r="I17" s="45">
        <v>2014</v>
      </c>
      <c r="J17" s="46">
        <f>'[1]Программа'!R24/1000*1.18</f>
        <v>29.154519599999997</v>
      </c>
      <c r="K17" s="46"/>
      <c r="L17" s="46"/>
      <c r="M17" s="52" t="s">
        <v>37</v>
      </c>
      <c r="N17" s="52" t="s">
        <v>37</v>
      </c>
      <c r="O17" s="52" t="s">
        <v>38</v>
      </c>
      <c r="P17" s="52" t="str">
        <f>G17</f>
        <v>507 шт</v>
      </c>
      <c r="Q17" s="53">
        <f>'[1]Программа'!O24/1000</f>
        <v>9.75282</v>
      </c>
      <c r="R17" s="53">
        <f>'[1]Программа'!P24/1000</f>
        <v>9.75282</v>
      </c>
      <c r="S17" s="53">
        <f>'[1]Программа'!Q24/1000</f>
        <v>5.20158</v>
      </c>
      <c r="T17" s="32">
        <f>SUM(Q17:S17)</f>
        <v>24.70722</v>
      </c>
      <c r="U17" s="41"/>
      <c r="V17" s="42"/>
      <c r="W17" s="42"/>
    </row>
    <row r="18" spans="2:23" ht="49.5" customHeight="1">
      <c r="B18" s="48" t="s">
        <v>39</v>
      </c>
      <c r="C18" s="49" t="str">
        <f>'[1]Программа'!D25</f>
        <v>Монтаж системы сигнализации в трансформаторной подстанции</v>
      </c>
      <c r="D18" s="45" t="s">
        <v>28</v>
      </c>
      <c r="E18" s="45"/>
      <c r="F18" s="50">
        <v>961</v>
      </c>
      <c r="G18" s="51" t="str">
        <f>FIXED(F18,0)&amp;" шт"</f>
        <v>961 шт</v>
      </c>
      <c r="H18" s="45">
        <v>2012</v>
      </c>
      <c r="I18" s="45">
        <v>2014</v>
      </c>
      <c r="J18" s="46">
        <f>'[1]Программа'!R25/1000*1.18</f>
        <v>16.3593076</v>
      </c>
      <c r="K18" s="46"/>
      <c r="L18" s="46"/>
      <c r="M18" s="52" t="s">
        <v>40</v>
      </c>
      <c r="N18" s="52" t="s">
        <v>41</v>
      </c>
      <c r="O18" s="52" t="s">
        <v>41</v>
      </c>
      <c r="P18" s="52" t="str">
        <f>G18</f>
        <v>961 шт</v>
      </c>
      <c r="Q18" s="53">
        <f>'[1]Программа'!O25/1000</f>
        <v>4.60204</v>
      </c>
      <c r="R18" s="53">
        <f>'[1]Программа'!P25/1000</f>
        <v>4.63089</v>
      </c>
      <c r="S18" s="53">
        <f>'[1]Программа'!Q25/1000</f>
        <v>4.63089</v>
      </c>
      <c r="T18" s="32">
        <f>SUM(Q18:S18)</f>
        <v>13.86382</v>
      </c>
      <c r="U18" s="41"/>
      <c r="V18" s="42"/>
      <c r="W18" s="42"/>
    </row>
    <row r="19" spans="2:23" ht="15.75">
      <c r="B19" s="27" t="s">
        <v>42</v>
      </c>
      <c r="C19" s="28" t="s">
        <v>43</v>
      </c>
      <c r="D19" s="29"/>
      <c r="E19" s="29"/>
      <c r="F19" s="44"/>
      <c r="G19" s="29"/>
      <c r="H19" s="29"/>
      <c r="I19" s="29"/>
      <c r="J19" s="30">
        <f>J21+J22</f>
        <v>231.13216961207223</v>
      </c>
      <c r="K19" s="30"/>
      <c r="L19" s="30"/>
      <c r="M19" s="45"/>
      <c r="N19" s="45"/>
      <c r="O19" s="45"/>
      <c r="P19" s="45"/>
      <c r="Q19" s="31">
        <f>Q21+Q22</f>
        <v>62.0832252330826</v>
      </c>
      <c r="R19" s="31">
        <f>R21+R22</f>
        <v>61.411868829831946</v>
      </c>
      <c r="S19" s="31">
        <f>S21+S22</f>
        <v>72.37962594731616</v>
      </c>
      <c r="T19" s="32">
        <f>T21+T22</f>
        <v>195.8747200102307</v>
      </c>
      <c r="U19" s="41"/>
      <c r="V19" s="42"/>
      <c r="W19" s="42"/>
    </row>
    <row r="20" spans="2:23" ht="15.75">
      <c r="B20" s="48"/>
      <c r="C20" s="54" t="s">
        <v>23</v>
      </c>
      <c r="D20" s="45"/>
      <c r="E20" s="29"/>
      <c r="F20" s="44"/>
      <c r="G20" s="45"/>
      <c r="H20" s="45"/>
      <c r="I20" s="45"/>
      <c r="J20" s="46">
        <f>T20*1.18</f>
        <v>0</v>
      </c>
      <c r="K20" s="46"/>
      <c r="L20" s="46"/>
      <c r="M20" s="45"/>
      <c r="N20" s="45"/>
      <c r="O20" s="45"/>
      <c r="P20" s="45"/>
      <c r="Q20" s="53">
        <f>Q23</f>
        <v>0</v>
      </c>
      <c r="R20" s="53">
        <f>R23</f>
        <v>0</v>
      </c>
      <c r="S20" s="53">
        <f>S23</f>
        <v>0</v>
      </c>
      <c r="T20" s="55">
        <f>T23</f>
        <v>0</v>
      </c>
      <c r="U20" s="41"/>
      <c r="V20" s="42"/>
      <c r="W20" s="42"/>
    </row>
    <row r="21" spans="2:23" ht="31.5">
      <c r="B21" s="27" t="s">
        <v>44</v>
      </c>
      <c r="C21" s="28" t="s">
        <v>26</v>
      </c>
      <c r="D21" s="29"/>
      <c r="E21" s="29"/>
      <c r="F21" s="44"/>
      <c r="G21" s="29"/>
      <c r="H21" s="29"/>
      <c r="I21" s="29"/>
      <c r="J21" s="30"/>
      <c r="K21" s="30"/>
      <c r="L21" s="30"/>
      <c r="M21" s="45"/>
      <c r="N21" s="45"/>
      <c r="O21" s="45"/>
      <c r="P21" s="45"/>
      <c r="Q21" s="53"/>
      <c r="R21" s="53"/>
      <c r="S21" s="53"/>
      <c r="T21" s="56"/>
      <c r="U21" s="41"/>
      <c r="V21" s="42"/>
      <c r="W21" s="42"/>
    </row>
    <row r="22" spans="2:23" ht="15.75">
      <c r="B22" s="27" t="s">
        <v>45</v>
      </c>
      <c r="C22" s="28" t="s">
        <v>46</v>
      </c>
      <c r="D22" s="45"/>
      <c r="E22" s="45"/>
      <c r="F22" s="57"/>
      <c r="G22" s="45"/>
      <c r="H22" s="45"/>
      <c r="I22" s="45"/>
      <c r="J22" s="30">
        <f>J24+J29+J40+J65+J76</f>
        <v>231.13216961207223</v>
      </c>
      <c r="K22" s="46"/>
      <c r="L22" s="46"/>
      <c r="M22" s="45"/>
      <c r="N22" s="45"/>
      <c r="O22" s="45"/>
      <c r="P22" s="45"/>
      <c r="Q22" s="30">
        <f>Q24+Q29+Q40+Q65+Q76</f>
        <v>62.0832252330826</v>
      </c>
      <c r="R22" s="30">
        <f>R24+R29+R40+R65+R76</f>
        <v>61.411868829831946</v>
      </c>
      <c r="S22" s="30">
        <f>S24+S29+S40+S65+S76</f>
        <v>72.37962594731616</v>
      </c>
      <c r="T22" s="32">
        <f>SUM(Q22:S22)</f>
        <v>195.8747200102307</v>
      </c>
      <c r="U22" s="41"/>
      <c r="V22" s="42"/>
      <c r="W22" s="42"/>
    </row>
    <row r="23" spans="2:23" ht="15.75">
      <c r="B23" s="27"/>
      <c r="C23" s="28" t="s">
        <v>23</v>
      </c>
      <c r="D23" s="45"/>
      <c r="E23" s="45"/>
      <c r="F23" s="57"/>
      <c r="G23" s="45"/>
      <c r="H23" s="45"/>
      <c r="I23" s="45"/>
      <c r="J23" s="30"/>
      <c r="K23" s="46"/>
      <c r="L23" s="46"/>
      <c r="M23" s="45"/>
      <c r="N23" s="45"/>
      <c r="O23" s="45"/>
      <c r="P23" s="45"/>
      <c r="Q23" s="31">
        <f>'[1]приложение 1.2. (2012)'!S16</f>
        <v>0</v>
      </c>
      <c r="R23" s="31">
        <f>'[1]приложение 1.2. (2013)'!S16</f>
        <v>0</v>
      </c>
      <c r="S23" s="31">
        <f>'[1]приложение 1.2. (2014)'!S16</f>
        <v>0</v>
      </c>
      <c r="T23" s="32">
        <f>SUM(Q23:S23)</f>
        <v>0</v>
      </c>
      <c r="U23" s="41"/>
      <c r="V23" s="42"/>
      <c r="W23" s="42"/>
    </row>
    <row r="24" spans="2:23" s="58" customFormat="1" ht="15.75">
      <c r="B24" s="27" t="s">
        <v>47</v>
      </c>
      <c r="C24" s="28" t="s">
        <v>48</v>
      </c>
      <c r="D24" s="29"/>
      <c r="E24" s="29"/>
      <c r="F24" s="44"/>
      <c r="G24" s="29"/>
      <c r="H24" s="29"/>
      <c r="I24" s="29"/>
      <c r="J24" s="30">
        <f>SUM(J25:J28)</f>
        <v>46.175710687210014</v>
      </c>
      <c r="K24" s="30"/>
      <c r="L24" s="30"/>
      <c r="M24" s="29"/>
      <c r="N24" s="29"/>
      <c r="O24" s="29"/>
      <c r="P24" s="29"/>
      <c r="Q24" s="30">
        <f>SUM(Q25:Q28)</f>
        <v>9.295001950000001</v>
      </c>
      <c r="R24" s="30">
        <f>SUM(R25:R28)</f>
        <v>9.945652086500003</v>
      </c>
      <c r="S24" s="30">
        <f>SUM(S25:S28)</f>
        <v>19.891304173000005</v>
      </c>
      <c r="T24" s="32">
        <f>SUM(T25:T28)</f>
        <v>39.13195820950001</v>
      </c>
      <c r="U24" s="41"/>
      <c r="V24" s="42"/>
      <c r="W24" s="42"/>
    </row>
    <row r="25" spans="1:23" ht="19.5" customHeight="1">
      <c r="A25" s="10">
        <v>1</v>
      </c>
      <c r="B25" s="27" t="str">
        <f>"2.2.1."&amp;TEXT(A25,0)</f>
        <v>2.2.1.1</v>
      </c>
      <c r="C25" s="59" t="str">
        <f>'[1]Программа'!D29</f>
        <v>ул. Б.Подгорная - ул.Р.Люксембург</v>
      </c>
      <c r="D25" s="45" t="s">
        <v>28</v>
      </c>
      <c r="E25" s="45"/>
      <c r="F25" s="57"/>
      <c r="G25" s="45">
        <f>'[1]Программа'!M29</f>
        <v>1</v>
      </c>
      <c r="H25" s="52">
        <f>YEAR('[1]Программа'!J29)</f>
        <v>2012</v>
      </c>
      <c r="I25" s="52">
        <f>YEAR('[1]Программа'!K29)</f>
        <v>2012</v>
      </c>
      <c r="J25" s="46">
        <f>'[1]Программа'!R29/1000*1.18</f>
        <v>10.968102301000002</v>
      </c>
      <c r="K25" s="46"/>
      <c r="L25" s="46"/>
      <c r="M25" s="45"/>
      <c r="N25" s="45"/>
      <c r="O25" s="45"/>
      <c r="P25" s="45"/>
      <c r="Q25" s="53">
        <f>'[1]Программа'!O29/1000</f>
        <v>9.295001950000001</v>
      </c>
      <c r="R25" s="53"/>
      <c r="S25" s="53"/>
      <c r="T25" s="56">
        <f>SUM(Q25:S25)</f>
        <v>9.295001950000001</v>
      </c>
      <c r="U25" s="41"/>
      <c r="V25" s="42"/>
      <c r="W25" s="42"/>
    </row>
    <row r="26" spans="1:23" ht="15.75">
      <c r="A26" s="10">
        <f>A25+1</f>
        <v>2</v>
      </c>
      <c r="B26" s="27" t="str">
        <f>"2.2.1."&amp;TEXT(A26,0)</f>
        <v>2.2.1.2</v>
      </c>
      <c r="C26" s="59" t="str">
        <f>'[1]Программа'!D30</f>
        <v>ул. Б. Хмельницкого-пер. Степановский</v>
      </c>
      <c r="D26" s="45" t="s">
        <v>28</v>
      </c>
      <c r="E26" s="45"/>
      <c r="F26" s="57"/>
      <c r="G26" s="45">
        <f>'[1]Программа'!M30</f>
        <v>1</v>
      </c>
      <c r="H26" s="52">
        <f>YEAR('[1]Программа'!J30)</f>
        <v>2013</v>
      </c>
      <c r="I26" s="52">
        <f>YEAR('[1]Программа'!K30)</f>
        <v>2013</v>
      </c>
      <c r="J26" s="46">
        <f>'[1]Программа'!R30/1000*1.18</f>
        <v>11.735869462070003</v>
      </c>
      <c r="K26" s="46"/>
      <c r="L26" s="46"/>
      <c r="M26" s="45"/>
      <c r="N26" s="45"/>
      <c r="O26" s="45"/>
      <c r="P26" s="45"/>
      <c r="Q26" s="53"/>
      <c r="R26" s="53">
        <f>'[1]Программа'!P30/1000</f>
        <v>9.945652086500003</v>
      </c>
      <c r="S26" s="53"/>
      <c r="T26" s="56">
        <f>SUM(Q26:S26)</f>
        <v>9.945652086500003</v>
      </c>
      <c r="U26" s="41"/>
      <c r="V26" s="42"/>
      <c r="W26" s="42"/>
    </row>
    <row r="27" spans="1:23" ht="15.75">
      <c r="A27" s="10">
        <f>A26+1</f>
        <v>3</v>
      </c>
      <c r="B27" s="27" t="str">
        <f>"2.2.1."&amp;TEXT(A27,0)</f>
        <v>2.2.1.3</v>
      </c>
      <c r="C27" s="59" t="str">
        <f>'[1]Программа'!D31</f>
        <v>пр. Мира</v>
      </c>
      <c r="D27" s="45" t="s">
        <v>28</v>
      </c>
      <c r="E27" s="45"/>
      <c r="F27" s="57"/>
      <c r="G27" s="45">
        <f>'[1]Программа'!M31</f>
        <v>1</v>
      </c>
      <c r="H27" s="52">
        <f>YEAR('[1]Программа'!J31)</f>
        <v>2014</v>
      </c>
      <c r="I27" s="52">
        <f>YEAR('[1]Программа'!K31)</f>
        <v>2014</v>
      </c>
      <c r="J27" s="46">
        <f>'[1]Программа'!R31/1000*1.18</f>
        <v>11.735869462070003</v>
      </c>
      <c r="K27" s="46"/>
      <c r="L27" s="46"/>
      <c r="M27" s="45"/>
      <c r="N27" s="45"/>
      <c r="O27" s="45"/>
      <c r="P27" s="45"/>
      <c r="Q27" s="53"/>
      <c r="R27" s="53"/>
      <c r="S27" s="53">
        <f>'[1]Программа'!Q31/1000</f>
        <v>9.945652086500003</v>
      </c>
      <c r="T27" s="56">
        <f>SUM(Q27:S27)</f>
        <v>9.945652086500003</v>
      </c>
      <c r="U27" s="41"/>
      <c r="V27" s="42"/>
      <c r="W27" s="42"/>
    </row>
    <row r="28" spans="1:23" ht="15.75">
      <c r="A28" s="10">
        <f>A27+1</f>
        <v>4</v>
      </c>
      <c r="B28" s="27" t="str">
        <f>"2.2.1."&amp;TEXT(A28,0)</f>
        <v>2.2.1.4</v>
      </c>
      <c r="C28" s="59" t="str">
        <f>'[1]Программа'!D32</f>
        <v>ул. Московский тракт</v>
      </c>
      <c r="D28" s="45" t="s">
        <v>28</v>
      </c>
      <c r="E28" s="45"/>
      <c r="F28" s="57"/>
      <c r="G28" s="45">
        <f>'[1]Программа'!M32</f>
        <v>1</v>
      </c>
      <c r="H28" s="52">
        <f>YEAR('[1]Программа'!J32)</f>
        <v>2014</v>
      </c>
      <c r="I28" s="52">
        <f>YEAR('[1]Программа'!K32)</f>
        <v>2014</v>
      </c>
      <c r="J28" s="46">
        <f>'[1]Программа'!R32/1000*1.18</f>
        <v>11.735869462070003</v>
      </c>
      <c r="K28" s="46"/>
      <c r="L28" s="46"/>
      <c r="M28" s="45"/>
      <c r="N28" s="45"/>
      <c r="O28" s="45"/>
      <c r="P28" s="45"/>
      <c r="Q28" s="53"/>
      <c r="R28" s="53"/>
      <c r="S28" s="53">
        <f>'[1]Программа'!Q32/1000</f>
        <v>9.945652086500003</v>
      </c>
      <c r="T28" s="56">
        <f>SUM(Q28:S28)</f>
        <v>9.945652086500003</v>
      </c>
      <c r="U28" s="41"/>
      <c r="V28" s="42"/>
      <c r="W28" s="42"/>
    </row>
    <row r="29" spans="2:23" s="58" customFormat="1" ht="126">
      <c r="B29" s="27" t="s">
        <v>49</v>
      </c>
      <c r="C29" s="60" t="s">
        <v>50</v>
      </c>
      <c r="D29" s="29"/>
      <c r="E29" s="29"/>
      <c r="F29" s="44"/>
      <c r="G29" s="29"/>
      <c r="H29" s="29"/>
      <c r="I29" s="29"/>
      <c r="J29" s="30">
        <f>SUM(J30:J39)</f>
        <v>26.6649520159624</v>
      </c>
      <c r="K29" s="30"/>
      <c r="L29" s="30"/>
      <c r="M29" s="29"/>
      <c r="N29" s="29"/>
      <c r="O29" s="29"/>
      <c r="P29" s="29"/>
      <c r="Q29" s="30">
        <f>SUM(Q30:Q39)</f>
        <v>7.141091906400001</v>
      </c>
      <c r="R29" s="30">
        <f>SUM(R30:R39)</f>
        <v>9.13862809868</v>
      </c>
      <c r="S29" s="30">
        <f>SUM(S30:S39)</f>
        <v>6.3176969576</v>
      </c>
      <c r="T29" s="32">
        <f>SUM(T30:T39)</f>
        <v>22.59741696268</v>
      </c>
      <c r="U29" s="41"/>
      <c r="V29" s="42"/>
      <c r="W29" s="42"/>
    </row>
    <row r="30" spans="1:24" ht="31.5">
      <c r="A30" s="10">
        <v>1</v>
      </c>
      <c r="B30" s="61" t="str">
        <f aca="true" t="shared" si="0" ref="B30:B39">"2.2.2."&amp;TEXT(A30,0)</f>
        <v>2.2.2.1</v>
      </c>
      <c r="C30" s="62" t="str">
        <f>'[1]Программа'!D35</f>
        <v>мкр. 9 Солнечный (КПД № 5,6)</v>
      </c>
      <c r="D30" s="45" t="s">
        <v>28</v>
      </c>
      <c r="E30" s="45"/>
      <c r="F30" s="63"/>
      <c r="G30" s="51" t="str">
        <f>'[1]Программа'!M35</f>
        <v>2*0,630/0,400</v>
      </c>
      <c r="H30" s="52">
        <f>YEAR('[1]Программа'!J35)</f>
        <v>2012</v>
      </c>
      <c r="I30" s="52">
        <f>YEAR('[1]Программа'!K35)</f>
        <v>2012</v>
      </c>
      <c r="J30" s="46">
        <f>'[1]Программа'!R35/1000*1.18</f>
        <v>2.63223558868</v>
      </c>
      <c r="K30" s="46"/>
      <c r="L30" s="46"/>
      <c r="M30" s="45" t="str">
        <f aca="true" t="shared" si="1" ref="M30:M39">G30</f>
        <v>2*0,630/0,400</v>
      </c>
      <c r="N30" s="45"/>
      <c r="O30" s="45"/>
      <c r="P30" s="45" t="str">
        <f aca="true" t="shared" si="2" ref="P30:P39">G30</f>
        <v>2*0,630/0,400</v>
      </c>
      <c r="Q30" s="53">
        <f>'[1]Программа'!O35/1000</f>
        <v>2.230708126</v>
      </c>
      <c r="R30" s="53"/>
      <c r="S30" s="53"/>
      <c r="T30" s="56">
        <f aca="true" t="shared" si="3" ref="T30:T39">SUM(Q30:S30)</f>
        <v>2.230708126</v>
      </c>
      <c r="U30" s="41"/>
      <c r="V30" s="42"/>
      <c r="W30" s="42"/>
      <c r="X30" s="64"/>
    </row>
    <row r="31" spans="1:24" ht="31.5">
      <c r="A31" s="10">
        <f aca="true" t="shared" si="4" ref="A31:A39">A30+1</f>
        <v>2</v>
      </c>
      <c r="B31" s="61" t="str">
        <f t="shared" si="0"/>
        <v>2.2.2.2</v>
      </c>
      <c r="C31" s="62" t="str">
        <f>'[1]Программа'!D36</f>
        <v>ул. Красноармейская 128</v>
      </c>
      <c r="D31" s="45" t="s">
        <v>28</v>
      </c>
      <c r="E31" s="45"/>
      <c r="F31" s="63"/>
      <c r="G31" s="51" t="str">
        <f>'[1]Программа'!M36</f>
        <v>2*0,630/0,200</v>
      </c>
      <c r="H31" s="52">
        <f>YEAR('[1]Программа'!J36)</f>
        <v>2012</v>
      </c>
      <c r="I31" s="52">
        <f>YEAR('[1]Программа'!K36)</f>
        <v>2012</v>
      </c>
      <c r="J31" s="46">
        <f>'[1]Программа'!R36/1000*1.18</f>
        <v>2.4140297972368003</v>
      </c>
      <c r="K31" s="46"/>
      <c r="L31" s="46"/>
      <c r="M31" s="45" t="str">
        <f t="shared" si="1"/>
        <v>2*0,630/0,200</v>
      </c>
      <c r="N31" s="45"/>
      <c r="O31" s="45"/>
      <c r="P31" s="45" t="str">
        <f t="shared" si="2"/>
        <v>2*0,630/0,200</v>
      </c>
      <c r="Q31" s="53">
        <f>'[1]Программа'!O36/1000</f>
        <v>2.0457879637600005</v>
      </c>
      <c r="R31" s="53"/>
      <c r="S31" s="53"/>
      <c r="T31" s="56">
        <f t="shared" si="3"/>
        <v>2.0457879637600005</v>
      </c>
      <c r="U31" s="41"/>
      <c r="V31" s="42"/>
      <c r="W31" s="42"/>
      <c r="X31" s="64"/>
    </row>
    <row r="32" spans="1:24" ht="31.5">
      <c r="A32" s="10">
        <f t="shared" si="4"/>
        <v>3</v>
      </c>
      <c r="B32" s="61" t="str">
        <f t="shared" si="0"/>
        <v>2.2.2.3</v>
      </c>
      <c r="C32" s="62" t="str">
        <f>'[1]Программа'!D37</f>
        <v>ул. Угрюмова, 1/1,1/2,2/47,6,2</v>
      </c>
      <c r="D32" s="45" t="s">
        <v>28</v>
      </c>
      <c r="E32" s="45"/>
      <c r="F32" s="57"/>
      <c r="G32" s="51" t="str">
        <f>'[1]Программа'!M37</f>
        <v>2*0,400/0,800</v>
      </c>
      <c r="H32" s="52">
        <f>YEAR('[1]Программа'!J37)</f>
        <v>2012</v>
      </c>
      <c r="I32" s="52">
        <f>YEAR('[1]Программа'!K37)</f>
        <v>2012</v>
      </c>
      <c r="J32" s="46">
        <f>'[1]Программа'!R37/1000*1.18</f>
        <v>3.3802230636352006</v>
      </c>
      <c r="K32" s="46"/>
      <c r="L32" s="46"/>
      <c r="M32" s="45" t="str">
        <f t="shared" si="1"/>
        <v>2*0,400/0,800</v>
      </c>
      <c r="N32" s="45"/>
      <c r="O32" s="45"/>
      <c r="P32" s="45" t="str">
        <f t="shared" si="2"/>
        <v>2*0,400/0,800</v>
      </c>
      <c r="Q32" s="53">
        <f>'[1]Программа'!O37/1000</f>
        <v>2.8645958166400005</v>
      </c>
      <c r="R32" s="53"/>
      <c r="S32" s="53"/>
      <c r="T32" s="56">
        <f t="shared" si="3"/>
        <v>2.8645958166400005</v>
      </c>
      <c r="U32" s="41"/>
      <c r="V32" s="42"/>
      <c r="W32" s="42"/>
      <c r="X32" s="64"/>
    </row>
    <row r="33" spans="1:24" ht="31.5">
      <c r="A33" s="10">
        <f t="shared" si="4"/>
        <v>4</v>
      </c>
      <c r="B33" s="61" t="str">
        <f t="shared" si="0"/>
        <v>2.2.2.4</v>
      </c>
      <c r="C33" s="62" t="str">
        <f>'[1]Программа'!D38</f>
        <v>ул.Волынова,1,4,6,8</v>
      </c>
      <c r="D33" s="45" t="s">
        <v>28</v>
      </c>
      <c r="E33" s="45"/>
      <c r="F33" s="57"/>
      <c r="G33" s="51" t="str">
        <f>'[1]Программа'!M38</f>
        <v>2*0,400/0,600</v>
      </c>
      <c r="H33" s="52">
        <f>YEAR('[1]Программа'!J38)</f>
        <v>2013</v>
      </c>
      <c r="I33" s="52">
        <f>YEAR('[1]Программа'!K38)</f>
        <v>2013</v>
      </c>
      <c r="J33" s="46">
        <f>'[1]Программа'!R38/1000*1.18</f>
        <v>2.9777607809844002</v>
      </c>
      <c r="K33" s="46"/>
      <c r="L33" s="46"/>
      <c r="M33" s="45" t="str">
        <f t="shared" si="1"/>
        <v>2*0,400/0,600</v>
      </c>
      <c r="N33" s="45"/>
      <c r="O33" s="45"/>
      <c r="P33" s="45" t="str">
        <f t="shared" si="2"/>
        <v>2*0,400/0,600</v>
      </c>
      <c r="Q33" s="53"/>
      <c r="R33" s="53">
        <f>'[1]Программа'!P38/1000</f>
        <v>2.5235260855800004</v>
      </c>
      <c r="S33" s="53"/>
      <c r="T33" s="56">
        <f t="shared" si="3"/>
        <v>2.5235260855800004</v>
      </c>
      <c r="U33" s="41"/>
      <c r="V33" s="42"/>
      <c r="W33" s="42"/>
      <c r="X33" s="64"/>
    </row>
    <row r="34" spans="1:24" ht="31.5">
      <c r="A34" s="10">
        <f t="shared" si="4"/>
        <v>5</v>
      </c>
      <c r="B34" s="61" t="str">
        <f t="shared" si="0"/>
        <v>2.2.2.5</v>
      </c>
      <c r="C34" s="62" t="str">
        <f>'[1]Программа'!D39</f>
        <v>ул. Мокрушина, 9</v>
      </c>
      <c r="D34" s="45" t="s">
        <v>28</v>
      </c>
      <c r="E34" s="45"/>
      <c r="F34" s="57"/>
      <c r="G34" s="51" t="str">
        <f>'[1]Программа'!M39</f>
        <v>2*0,630/0,400</v>
      </c>
      <c r="H34" s="52">
        <f>YEAR('[1]Программа'!J39)</f>
        <v>2013</v>
      </c>
      <c r="I34" s="52">
        <f>YEAR('[1]Программа'!K39)</f>
        <v>2013</v>
      </c>
      <c r="J34" s="46">
        <f>'[1]Программа'!R39/1000*1.18</f>
        <v>2.8164920798876003</v>
      </c>
      <c r="K34" s="46"/>
      <c r="L34" s="46"/>
      <c r="M34" s="45" t="str">
        <f t="shared" si="1"/>
        <v>2*0,630/0,400</v>
      </c>
      <c r="N34" s="45"/>
      <c r="O34" s="45"/>
      <c r="P34" s="45" t="str">
        <f t="shared" si="2"/>
        <v>2*0,630/0,400</v>
      </c>
      <c r="Q34" s="53"/>
      <c r="R34" s="53">
        <f>'[1]Программа'!P39/1000</f>
        <v>2.38685769482</v>
      </c>
      <c r="S34" s="53"/>
      <c r="T34" s="56">
        <f t="shared" si="3"/>
        <v>2.38685769482</v>
      </c>
      <c r="U34" s="41"/>
      <c r="V34" s="42"/>
      <c r="W34" s="42"/>
      <c r="X34" s="64"/>
    </row>
    <row r="35" spans="1:24" ht="31.5">
      <c r="A35" s="10">
        <f t="shared" si="4"/>
        <v>6</v>
      </c>
      <c r="B35" s="61" t="str">
        <f t="shared" si="0"/>
        <v>2.2.2.6</v>
      </c>
      <c r="C35" s="62" t="str">
        <f>'[1]Программа'!D40</f>
        <v>ул. Гоголя, 55</v>
      </c>
      <c r="D35" s="45" t="s">
        <v>28</v>
      </c>
      <c r="E35" s="45"/>
      <c r="F35" s="57"/>
      <c r="G35" s="51" t="str">
        <f>'[1]Программа'!M40</f>
        <v>2*0,400/0,200</v>
      </c>
      <c r="H35" s="52">
        <f>YEAR('[1]Программа'!J40)</f>
        <v>2013</v>
      </c>
      <c r="I35" s="52">
        <f>YEAR('[1]Программа'!K40)</f>
        <v>2013</v>
      </c>
      <c r="J35" s="46">
        <f>'[1]Программа'!R40/1000*1.18</f>
        <v>2.1728362156828003</v>
      </c>
      <c r="K35" s="46"/>
      <c r="L35" s="46"/>
      <c r="M35" s="51" t="str">
        <f t="shared" si="1"/>
        <v>2*0,400/0,200</v>
      </c>
      <c r="N35" s="45"/>
      <c r="O35" s="45"/>
      <c r="P35" s="45" t="str">
        <f t="shared" si="2"/>
        <v>2*0,400/0,200</v>
      </c>
      <c r="Q35" s="53"/>
      <c r="R35" s="53">
        <f>'[1]Программа'!P40/1000</f>
        <v>1.8413866234600005</v>
      </c>
      <c r="S35" s="53"/>
      <c r="T35" s="56">
        <f t="shared" si="3"/>
        <v>1.8413866234600005</v>
      </c>
      <c r="U35" s="41"/>
      <c r="V35" s="42"/>
      <c r="W35" s="42"/>
      <c r="X35" s="64"/>
    </row>
    <row r="36" spans="1:24" ht="31.5">
      <c r="A36" s="10">
        <f t="shared" si="4"/>
        <v>7</v>
      </c>
      <c r="B36" s="61" t="str">
        <f t="shared" si="0"/>
        <v>2.2.2.7</v>
      </c>
      <c r="C36" s="62" t="str">
        <f>'[1]Программа'!D41</f>
        <v>ул. К. Маркса - пер. Карповский -пер. Ленина</v>
      </c>
      <c r="D36" s="45" t="s">
        <v>28</v>
      </c>
      <c r="E36" s="45"/>
      <c r="F36" s="57"/>
      <c r="G36" s="51" t="str">
        <f>'[1]Программа'!M41</f>
        <v>2*0,630/0,400</v>
      </c>
      <c r="H36" s="52">
        <f>YEAR('[1]Программа'!J41)</f>
        <v>2013</v>
      </c>
      <c r="I36" s="52">
        <f>YEAR('[1]Программа'!K41)</f>
        <v>2013</v>
      </c>
      <c r="J36" s="46">
        <f>'[1]Программа'!R41/1000*1.18</f>
        <v>2.8164920798876003</v>
      </c>
      <c r="K36" s="46"/>
      <c r="L36" s="46"/>
      <c r="M36" s="45" t="str">
        <f t="shared" si="1"/>
        <v>2*0,630/0,400</v>
      </c>
      <c r="N36" s="45"/>
      <c r="O36" s="45"/>
      <c r="P36" s="45" t="str">
        <f t="shared" si="2"/>
        <v>2*0,630/0,400</v>
      </c>
      <c r="Q36" s="53"/>
      <c r="R36" s="53">
        <f>'[1]Программа'!P41/1000</f>
        <v>2.38685769482</v>
      </c>
      <c r="S36" s="53"/>
      <c r="T36" s="56">
        <f t="shared" si="3"/>
        <v>2.38685769482</v>
      </c>
      <c r="U36" s="41"/>
      <c r="V36" s="42"/>
      <c r="W36" s="42"/>
      <c r="X36" s="64"/>
    </row>
    <row r="37" spans="1:24" ht="31.5">
      <c r="A37" s="10">
        <f t="shared" si="4"/>
        <v>8</v>
      </c>
      <c r="B37" s="61" t="str">
        <f t="shared" si="0"/>
        <v>2.2.2.8</v>
      </c>
      <c r="C37" s="62" t="str">
        <f>'[1]Программа'!D42</f>
        <v>ул. Высоцкого, 33 стр. 9</v>
      </c>
      <c r="D37" s="45" t="s">
        <v>28</v>
      </c>
      <c r="E37" s="45"/>
      <c r="F37" s="57"/>
      <c r="G37" s="51" t="str">
        <f>'[1]Программа'!M42</f>
        <v>2*0,400/0,400</v>
      </c>
      <c r="H37" s="52">
        <f>YEAR('[1]Программа'!J42)</f>
        <v>2014</v>
      </c>
      <c r="I37" s="52">
        <f>YEAR('[1]Программа'!K42)</f>
        <v>2014</v>
      </c>
      <c r="J37" s="46">
        <f>'[1]Программа'!R42/1000*1.18</f>
        <v>2.5752984983335994</v>
      </c>
      <c r="K37" s="46"/>
      <c r="L37" s="46"/>
      <c r="M37" s="45" t="str">
        <f t="shared" si="1"/>
        <v>2*0,400/0,400</v>
      </c>
      <c r="N37" s="45"/>
      <c r="O37" s="45"/>
      <c r="P37" s="45" t="str">
        <f t="shared" si="2"/>
        <v>2*0,400/0,400</v>
      </c>
      <c r="Q37" s="53"/>
      <c r="R37" s="53"/>
      <c r="S37" s="53">
        <f>'[1]Программа'!Q42/1000</f>
        <v>2.1824563545199998</v>
      </c>
      <c r="T37" s="56">
        <f t="shared" si="3"/>
        <v>2.1824563545199998</v>
      </c>
      <c r="U37" s="41"/>
      <c r="V37" s="42"/>
      <c r="W37" s="42"/>
      <c r="X37" s="64"/>
    </row>
    <row r="38" spans="1:24" ht="31.5">
      <c r="A38" s="10">
        <f t="shared" si="4"/>
        <v>9</v>
      </c>
      <c r="B38" s="61" t="str">
        <f t="shared" si="0"/>
        <v>2.2.2.9</v>
      </c>
      <c r="C38" s="65" t="str">
        <f>'[1]Программа'!D43</f>
        <v>ул. Энтузиастов - ул. Беринга</v>
      </c>
      <c r="D38" s="45" t="s">
        <v>28</v>
      </c>
      <c r="E38" s="45"/>
      <c r="F38" s="45"/>
      <c r="G38" s="51" t="str">
        <f>'[1]Программа'!M43</f>
        <v>2*0,250/0,400</v>
      </c>
      <c r="H38" s="52">
        <f>YEAR('[1]Программа'!J43)</f>
        <v>2014</v>
      </c>
      <c r="I38" s="52">
        <f>YEAR('[1]Программа'!K43)</f>
        <v>2014</v>
      </c>
      <c r="J38" s="46">
        <f>'[1]Программа'!R43/1000*1.18</f>
        <v>2.4655541143975994</v>
      </c>
      <c r="K38" s="46"/>
      <c r="L38" s="46"/>
      <c r="M38" s="45" t="str">
        <f t="shared" si="1"/>
        <v>2*0,250/0,400</v>
      </c>
      <c r="N38" s="51"/>
      <c r="O38" s="45"/>
      <c r="P38" s="51" t="str">
        <f t="shared" si="2"/>
        <v>2*0,250/0,400</v>
      </c>
      <c r="Q38" s="53"/>
      <c r="R38" s="53"/>
      <c r="S38" s="53">
        <f>'[1]Программа'!Q43/1000</f>
        <v>2.0894526393199997</v>
      </c>
      <c r="T38" s="56">
        <f t="shared" si="3"/>
        <v>2.0894526393199997</v>
      </c>
      <c r="U38" s="66"/>
      <c r="V38" s="42"/>
      <c r="W38" s="42"/>
      <c r="X38" s="64"/>
    </row>
    <row r="39" spans="1:24" ht="31.5">
      <c r="A39" s="10">
        <f t="shared" si="4"/>
        <v>10</v>
      </c>
      <c r="B39" s="61" t="str">
        <f t="shared" si="0"/>
        <v>2.2.2.10</v>
      </c>
      <c r="C39" s="62" t="str">
        <f>'[1]Программа'!D44</f>
        <v>ул. Мира, 32</v>
      </c>
      <c r="D39" s="45" t="s">
        <v>28</v>
      </c>
      <c r="E39" s="45"/>
      <c r="F39" s="57"/>
      <c r="G39" s="51" t="str">
        <f>'[1]Программа'!M44</f>
        <v>2*0,630/0,200</v>
      </c>
      <c r="H39" s="52">
        <f>YEAR('[1]Программа'!J44)</f>
        <v>2014</v>
      </c>
      <c r="I39" s="52">
        <f>YEAR('[1]Программа'!K44)</f>
        <v>2014</v>
      </c>
      <c r="J39" s="46">
        <f>'[1]Программа'!R44/1000*1.18</f>
        <v>2.4140297972368003</v>
      </c>
      <c r="K39" s="46"/>
      <c r="L39" s="46"/>
      <c r="M39" s="45" t="str">
        <f t="shared" si="1"/>
        <v>2*0,630/0,200</v>
      </c>
      <c r="N39" s="45"/>
      <c r="O39" s="45"/>
      <c r="P39" s="45" t="str">
        <f t="shared" si="2"/>
        <v>2*0,630/0,200</v>
      </c>
      <c r="Q39" s="53"/>
      <c r="R39" s="53"/>
      <c r="S39" s="53">
        <f>'[1]Программа'!Q44/1000</f>
        <v>2.0457879637600005</v>
      </c>
      <c r="T39" s="56">
        <f t="shared" si="3"/>
        <v>2.0457879637600005</v>
      </c>
      <c r="U39" s="41"/>
      <c r="V39" s="42"/>
      <c r="W39" s="42"/>
      <c r="X39" s="64"/>
    </row>
    <row r="40" spans="2:24" ht="100.5" customHeight="1">
      <c r="B40" s="67" t="s">
        <v>51</v>
      </c>
      <c r="C40" s="68" t="s">
        <v>52</v>
      </c>
      <c r="D40" s="29"/>
      <c r="E40" s="29"/>
      <c r="F40" s="44"/>
      <c r="G40" s="69"/>
      <c r="H40" s="29"/>
      <c r="I40" s="29"/>
      <c r="J40" s="31">
        <f>SUM(J41:J64)</f>
        <v>30.229713192472595</v>
      </c>
      <c r="K40" s="30"/>
      <c r="L40" s="30"/>
      <c r="M40" s="29"/>
      <c r="N40" s="29"/>
      <c r="O40" s="29"/>
      <c r="P40" s="45"/>
      <c r="Q40" s="31">
        <f>SUM(Q41:Q64)</f>
        <v>8.442853814879998</v>
      </c>
      <c r="R40" s="31">
        <f>SUM(R41:R64)</f>
        <v>9.78805010767</v>
      </c>
      <c r="S40" s="31">
        <f>SUM(S41:S64)</f>
        <v>7.387497088019998</v>
      </c>
      <c r="T40" s="47">
        <f>SUM(T41:T64)</f>
        <v>25.618401010570004</v>
      </c>
      <c r="U40" s="41"/>
      <c r="V40" s="42"/>
      <c r="W40" s="42"/>
      <c r="X40" s="64"/>
    </row>
    <row r="41" spans="1:24" ht="31.5">
      <c r="A41" s="10">
        <f aca="true" t="shared" si="5" ref="A41:A64">A40+1</f>
        <v>1</v>
      </c>
      <c r="B41" s="61" t="str">
        <f aca="true" t="shared" si="6" ref="B41:B64">"2.2.3."&amp;TEXT(A41,0)</f>
        <v>2.2.3.1</v>
      </c>
      <c r="C41" s="70" t="str">
        <f>'[1]Программа'!D47</f>
        <v>п. Залесье (ул. Залесская, ул. Снежная) 2-ая очередь</v>
      </c>
      <c r="D41" s="45" t="s">
        <v>28</v>
      </c>
      <c r="E41" s="45"/>
      <c r="F41" s="57"/>
      <c r="G41" s="51" t="str">
        <f>'[1]Программа'!M47</f>
        <v>0,400/0,200</v>
      </c>
      <c r="H41" s="52">
        <f>YEAR('[1]Программа'!J47)</f>
        <v>2012</v>
      </c>
      <c r="I41" s="52">
        <f>YEAR('[1]Программа'!K47)</f>
        <v>2012</v>
      </c>
      <c r="J41" s="46">
        <f>'[1]Программа'!R47/1000*1.18</f>
        <v>1.2453209376947998</v>
      </c>
      <c r="K41" s="46"/>
      <c r="L41" s="46"/>
      <c r="M41" s="51" t="str">
        <f aca="true" t="shared" si="7" ref="M41:M48">G41</f>
        <v>0,400/0,200</v>
      </c>
      <c r="N41" s="45"/>
      <c r="O41" s="45"/>
      <c r="P41" s="45" t="str">
        <f aca="true" t="shared" si="8" ref="P41:P64">G41</f>
        <v>0,400/0,200</v>
      </c>
      <c r="Q41" s="53">
        <f>'[1]Программа'!O47/1000</f>
        <v>1.05535672686</v>
      </c>
      <c r="R41" s="53"/>
      <c r="S41" s="53"/>
      <c r="T41" s="56">
        <f aca="true" t="shared" si="9" ref="T41:T64">SUM(Q41:S41)</f>
        <v>1.05535672686</v>
      </c>
      <c r="U41" s="41"/>
      <c r="V41" s="42"/>
      <c r="W41" s="42"/>
      <c r="X41" s="64"/>
    </row>
    <row r="42" spans="1:24" ht="15.75">
      <c r="A42" s="10">
        <f t="shared" si="5"/>
        <v>2</v>
      </c>
      <c r="B42" s="61" t="str">
        <f t="shared" si="6"/>
        <v>2.2.3.2</v>
      </c>
      <c r="C42" s="70" t="str">
        <f>'[1]Программа'!D48</f>
        <v>пос. Наука, ул. Воскресенская</v>
      </c>
      <c r="D42" s="45" t="s">
        <v>28</v>
      </c>
      <c r="E42" s="45"/>
      <c r="F42" s="57"/>
      <c r="G42" s="51" t="str">
        <f>'[1]Программа'!M48</f>
        <v>0,400/0,200</v>
      </c>
      <c r="H42" s="52">
        <f>YEAR('[1]Программа'!J48)</f>
        <v>2012</v>
      </c>
      <c r="I42" s="52">
        <f>YEAR('[1]Программа'!K48)</f>
        <v>2012</v>
      </c>
      <c r="J42" s="46">
        <f>'[1]Программа'!R48/1000*1.18</f>
        <v>1.2453209376947998</v>
      </c>
      <c r="K42" s="46"/>
      <c r="L42" s="46"/>
      <c r="M42" s="51" t="str">
        <f t="shared" si="7"/>
        <v>0,400/0,200</v>
      </c>
      <c r="N42" s="45"/>
      <c r="O42" s="45"/>
      <c r="P42" s="45" t="str">
        <f t="shared" si="8"/>
        <v>0,400/0,200</v>
      </c>
      <c r="Q42" s="53">
        <f>'[1]Программа'!O48/1000</f>
        <v>1.05535672686</v>
      </c>
      <c r="R42" s="53"/>
      <c r="S42" s="53"/>
      <c r="T42" s="56">
        <f t="shared" si="9"/>
        <v>1.05535672686</v>
      </c>
      <c r="U42" s="41"/>
      <c r="V42" s="42"/>
      <c r="W42" s="42"/>
      <c r="X42" s="64"/>
    </row>
    <row r="43" spans="1:24" ht="15.75">
      <c r="A43" s="10">
        <f t="shared" si="5"/>
        <v>3</v>
      </c>
      <c r="B43" s="61" t="str">
        <f t="shared" si="6"/>
        <v>2.2.3.3</v>
      </c>
      <c r="C43" s="70" t="str">
        <f>'[1]Программа'!D49</f>
        <v>пос. Наука, ул. Спасская</v>
      </c>
      <c r="D43" s="45" t="s">
        <v>28</v>
      </c>
      <c r="E43" s="45"/>
      <c r="F43" s="57"/>
      <c r="G43" s="51" t="str">
        <f>'[1]Программа'!M49</f>
        <v>0,400/0,200</v>
      </c>
      <c r="H43" s="52">
        <f>YEAR('[1]Программа'!J49)</f>
        <v>2012</v>
      </c>
      <c r="I43" s="52">
        <f>YEAR('[1]Программа'!K49)</f>
        <v>2012</v>
      </c>
      <c r="J43" s="46">
        <f>'[1]Программа'!R49/1000*1.18</f>
        <v>1.2453209376947998</v>
      </c>
      <c r="K43" s="46"/>
      <c r="L43" s="46"/>
      <c r="M43" s="51" t="str">
        <f t="shared" si="7"/>
        <v>0,400/0,200</v>
      </c>
      <c r="N43" s="45"/>
      <c r="O43" s="45"/>
      <c r="P43" s="45" t="str">
        <f t="shared" si="8"/>
        <v>0,400/0,200</v>
      </c>
      <c r="Q43" s="53">
        <f>'[1]Программа'!O49/1000</f>
        <v>1.05535672686</v>
      </c>
      <c r="R43" s="53"/>
      <c r="S43" s="53"/>
      <c r="T43" s="56">
        <f t="shared" si="9"/>
        <v>1.05535672686</v>
      </c>
      <c r="U43" s="41"/>
      <c r="V43" s="42"/>
      <c r="W43" s="42"/>
      <c r="X43" s="64"/>
    </row>
    <row r="44" spans="1:24" ht="47.25">
      <c r="A44" s="10">
        <f t="shared" si="5"/>
        <v>4</v>
      </c>
      <c r="B44" s="61" t="str">
        <f t="shared" si="6"/>
        <v>2.2.3.4</v>
      </c>
      <c r="C44" s="70" t="str">
        <f>'[1]Программа'!D50</f>
        <v>п.Зональная (ул. Садовая) 2-ая очередь (освоение новых земель под индивидуальное строительство)</v>
      </c>
      <c r="D44" s="45" t="s">
        <v>28</v>
      </c>
      <c r="E44" s="45"/>
      <c r="F44" s="57"/>
      <c r="G44" s="51" t="str">
        <f>'[1]Программа'!M50</f>
        <v>0,400/0,200</v>
      </c>
      <c r="H44" s="52">
        <f>YEAR('[1]Программа'!J50)</f>
        <v>2012</v>
      </c>
      <c r="I44" s="52">
        <f>YEAR('[1]Программа'!K50)</f>
        <v>2012</v>
      </c>
      <c r="J44" s="46">
        <f>'[1]Программа'!R50/1000*1.18</f>
        <v>1.2453209376947998</v>
      </c>
      <c r="K44" s="46"/>
      <c r="L44" s="46"/>
      <c r="M44" s="51" t="str">
        <f t="shared" si="7"/>
        <v>0,400/0,200</v>
      </c>
      <c r="N44" s="45"/>
      <c r="O44" s="45"/>
      <c r="P44" s="45" t="str">
        <f t="shared" si="8"/>
        <v>0,400/0,200</v>
      </c>
      <c r="Q44" s="53">
        <f>'[1]Программа'!O50/1000</f>
        <v>1.05535672686</v>
      </c>
      <c r="R44" s="53"/>
      <c r="S44" s="53"/>
      <c r="T44" s="56">
        <f t="shared" si="9"/>
        <v>1.05535672686</v>
      </c>
      <c r="U44" s="41"/>
      <c r="V44" s="42"/>
      <c r="W44" s="42"/>
      <c r="X44" s="64"/>
    </row>
    <row r="45" spans="1:24" ht="47.25">
      <c r="A45" s="10">
        <f t="shared" si="5"/>
        <v>5</v>
      </c>
      <c r="B45" s="61" t="str">
        <f t="shared" si="6"/>
        <v>2.2.3.5</v>
      </c>
      <c r="C45" s="70" t="str">
        <f>'[1]Программа'!D51</f>
        <v>п. Зональный (р-н Ипподрома) 3-я очередь (освоение новых земель под индивидуальное строительство)</v>
      </c>
      <c r="D45" s="45" t="s">
        <v>28</v>
      </c>
      <c r="E45" s="45"/>
      <c r="F45" s="57"/>
      <c r="G45" s="51" t="str">
        <f>'[1]Программа'!M51</f>
        <v>0,400/0,200</v>
      </c>
      <c r="H45" s="52">
        <f>YEAR('[1]Программа'!J51)</f>
        <v>2012</v>
      </c>
      <c r="I45" s="52">
        <f>YEAR('[1]Программа'!K51)</f>
        <v>2012</v>
      </c>
      <c r="J45" s="46">
        <f>'[1]Программа'!R51/1000*1.18</f>
        <v>1.2453209376947998</v>
      </c>
      <c r="K45" s="46"/>
      <c r="L45" s="46"/>
      <c r="M45" s="51" t="str">
        <f t="shared" si="7"/>
        <v>0,400/0,200</v>
      </c>
      <c r="N45" s="45"/>
      <c r="O45" s="45"/>
      <c r="P45" s="45" t="str">
        <f t="shared" si="8"/>
        <v>0,400/0,200</v>
      </c>
      <c r="Q45" s="53">
        <f>'[1]Программа'!O51/1000</f>
        <v>1.05535672686</v>
      </c>
      <c r="R45" s="53"/>
      <c r="S45" s="53"/>
      <c r="T45" s="56">
        <f t="shared" si="9"/>
        <v>1.05535672686</v>
      </c>
      <c r="U45" s="41"/>
      <c r="V45" s="42"/>
      <c r="W45" s="42"/>
      <c r="X45" s="64"/>
    </row>
    <row r="46" spans="1:24" ht="47.25">
      <c r="A46" s="10">
        <f t="shared" si="5"/>
        <v>6</v>
      </c>
      <c r="B46" s="61" t="str">
        <f t="shared" si="6"/>
        <v>2.2.3.6</v>
      </c>
      <c r="C46" s="70" t="str">
        <f>'[1]Программа'!D52</f>
        <v>п. Зональный мкр. Звездный 4-ая очередь (освоение новых земель под индивидуальное строительство)</v>
      </c>
      <c r="D46" s="45" t="s">
        <v>28</v>
      </c>
      <c r="E46" s="45"/>
      <c r="F46" s="57"/>
      <c r="G46" s="51" t="str">
        <f>'[1]Программа'!M52</f>
        <v>0,400/0,200</v>
      </c>
      <c r="H46" s="52">
        <f>YEAR('[1]Программа'!J52)</f>
        <v>2012</v>
      </c>
      <c r="I46" s="52">
        <f>YEAR('[1]Программа'!K52)</f>
        <v>2012</v>
      </c>
      <c r="J46" s="46">
        <f>'[1]Программа'!R52/1000*1.18</f>
        <v>1.2453209376947998</v>
      </c>
      <c r="K46" s="46"/>
      <c r="L46" s="46"/>
      <c r="M46" s="51" t="str">
        <f t="shared" si="7"/>
        <v>0,400/0,200</v>
      </c>
      <c r="N46" s="45"/>
      <c r="O46" s="45"/>
      <c r="P46" s="45" t="str">
        <f t="shared" si="8"/>
        <v>0,400/0,200</v>
      </c>
      <c r="Q46" s="53">
        <f>'[1]Программа'!O52/1000</f>
        <v>1.05535672686</v>
      </c>
      <c r="R46" s="53"/>
      <c r="S46" s="53"/>
      <c r="T46" s="56">
        <f t="shared" si="9"/>
        <v>1.05535672686</v>
      </c>
      <c r="U46" s="41"/>
      <c r="V46" s="42"/>
      <c r="W46" s="42"/>
      <c r="X46" s="64"/>
    </row>
    <row r="47" spans="1:24" ht="47.25">
      <c r="A47" s="10">
        <f t="shared" si="5"/>
        <v>7</v>
      </c>
      <c r="B47" s="61" t="str">
        <f t="shared" si="6"/>
        <v>2.2.3.7</v>
      </c>
      <c r="C47" s="70" t="str">
        <f>'[1]Программа'!D53</f>
        <v>п. Росинка 3-я очередь (освоение новых земель под индивидуальное строительство)</v>
      </c>
      <c r="D47" s="45" t="s">
        <v>28</v>
      </c>
      <c r="E47" s="45"/>
      <c r="F47" s="57"/>
      <c r="G47" s="51" t="str">
        <f>'[1]Программа'!M53</f>
        <v>0,400/0,200</v>
      </c>
      <c r="H47" s="52">
        <f>YEAR('[1]Программа'!J53)</f>
        <v>2012</v>
      </c>
      <c r="I47" s="52">
        <f>YEAR('[1]Программа'!K53)</f>
        <v>2012</v>
      </c>
      <c r="J47" s="46">
        <f>'[1]Программа'!R53/1000*1.18</f>
        <v>1.2453209376947998</v>
      </c>
      <c r="K47" s="46"/>
      <c r="L47" s="46"/>
      <c r="M47" s="51" t="str">
        <f t="shared" si="7"/>
        <v>0,400/0,200</v>
      </c>
      <c r="N47" s="45"/>
      <c r="O47" s="45"/>
      <c r="P47" s="45" t="str">
        <f t="shared" si="8"/>
        <v>0,400/0,200</v>
      </c>
      <c r="Q47" s="53">
        <f>'[1]Программа'!O53/1000</f>
        <v>1.05535672686</v>
      </c>
      <c r="R47" s="53"/>
      <c r="S47" s="53"/>
      <c r="T47" s="56">
        <f t="shared" si="9"/>
        <v>1.05535672686</v>
      </c>
      <c r="U47" s="41"/>
      <c r="V47" s="42"/>
      <c r="W47" s="42"/>
      <c r="X47" s="64"/>
    </row>
    <row r="48" spans="1:24" ht="15.75">
      <c r="A48" s="10">
        <f t="shared" si="5"/>
        <v>8</v>
      </c>
      <c r="B48" s="61" t="str">
        <f t="shared" si="6"/>
        <v>2.2.3.8</v>
      </c>
      <c r="C48" s="70" t="str">
        <f>'[1]Программа'!D54</f>
        <v>ул. Менделеева (п. Спичфабрика)</v>
      </c>
      <c r="D48" s="45" t="s">
        <v>28</v>
      </c>
      <c r="E48" s="45"/>
      <c r="F48" s="57"/>
      <c r="G48" s="51" t="str">
        <f>'[1]Программа'!M54</f>
        <v>0,400/0,200</v>
      </c>
      <c r="H48" s="52">
        <f>YEAR('[1]Программа'!J54)</f>
        <v>2012</v>
      </c>
      <c r="I48" s="52">
        <f>YEAR('[1]Программа'!K54)</f>
        <v>2012</v>
      </c>
      <c r="J48" s="46">
        <f>'[1]Программа'!R54/1000*1.18</f>
        <v>1.2453209376947998</v>
      </c>
      <c r="K48" s="46"/>
      <c r="L48" s="46"/>
      <c r="M48" s="51" t="str">
        <f t="shared" si="7"/>
        <v>0,400/0,200</v>
      </c>
      <c r="N48" s="51"/>
      <c r="O48" s="45"/>
      <c r="P48" s="45" t="str">
        <f t="shared" si="8"/>
        <v>0,400/0,200</v>
      </c>
      <c r="Q48" s="53">
        <f>'[1]Программа'!O54/1000</f>
        <v>1.05535672686</v>
      </c>
      <c r="R48" s="53"/>
      <c r="S48" s="53"/>
      <c r="T48" s="56">
        <f t="shared" si="9"/>
        <v>1.05535672686</v>
      </c>
      <c r="U48" s="41"/>
      <c r="V48" s="42"/>
      <c r="W48" s="42"/>
      <c r="X48" s="64"/>
    </row>
    <row r="49" spans="1:24" ht="15.75">
      <c r="A49" s="10">
        <f t="shared" si="5"/>
        <v>9</v>
      </c>
      <c r="B49" s="61" t="str">
        <f t="shared" si="6"/>
        <v>2.2.3.9</v>
      </c>
      <c r="C49" s="70" t="str">
        <f>'[1]Программа'!D55</f>
        <v>п. Ключи</v>
      </c>
      <c r="D49" s="45" t="s">
        <v>28</v>
      </c>
      <c r="E49" s="45"/>
      <c r="F49" s="57"/>
      <c r="G49" s="51" t="str">
        <f>'[1]Программа'!M55</f>
        <v>0,400/0,300</v>
      </c>
      <c r="H49" s="52">
        <f>YEAR('[1]Программа'!J55)</f>
        <v>2013</v>
      </c>
      <c r="I49" s="52">
        <f>YEAR('[1]Программа'!K55)</f>
        <v>2013</v>
      </c>
      <c r="J49" s="46">
        <f>'[1]Программа'!R55/1000*1.18</f>
        <v>1.4465520790202002</v>
      </c>
      <c r="K49" s="46"/>
      <c r="L49" s="46"/>
      <c r="M49" s="71"/>
      <c r="N49" s="51" t="str">
        <f aca="true" t="shared" si="10" ref="N49:N57">G49</f>
        <v>0,400/0,300</v>
      </c>
      <c r="O49" s="45"/>
      <c r="P49" s="45" t="str">
        <f t="shared" si="8"/>
        <v>0,400/0,300</v>
      </c>
      <c r="Q49" s="53"/>
      <c r="R49" s="53">
        <f>'[1]Программа'!P55/1000</f>
        <v>1.2258915923900002</v>
      </c>
      <c r="S49" s="53"/>
      <c r="T49" s="56">
        <f t="shared" si="9"/>
        <v>1.2258915923900002</v>
      </c>
      <c r="U49" s="41"/>
      <c r="V49" s="42"/>
      <c r="W49" s="42"/>
      <c r="X49" s="64"/>
    </row>
    <row r="50" spans="1:24" ht="15.75">
      <c r="A50" s="10">
        <f t="shared" si="5"/>
        <v>10</v>
      </c>
      <c r="B50" s="61" t="str">
        <f t="shared" si="6"/>
        <v>2.2.3.10</v>
      </c>
      <c r="C50" s="70" t="str">
        <f>'[1]Программа'!D56</f>
        <v>п. Родник</v>
      </c>
      <c r="D50" s="45" t="s">
        <v>28</v>
      </c>
      <c r="E50" s="45"/>
      <c r="F50" s="57"/>
      <c r="G50" s="51" t="str">
        <f>'[1]Программа'!M56</f>
        <v>0,400/0,200</v>
      </c>
      <c r="H50" s="52">
        <f>YEAR('[1]Программа'!J56)</f>
        <v>2013</v>
      </c>
      <c r="I50" s="52">
        <f>YEAR('[1]Программа'!K56)</f>
        <v>2013</v>
      </c>
      <c r="J50" s="46">
        <f>'[1]Программа'!R56/1000*1.18</f>
        <v>1.2453209376947998</v>
      </c>
      <c r="K50" s="46"/>
      <c r="L50" s="46"/>
      <c r="M50" s="71"/>
      <c r="N50" s="51" t="str">
        <f t="shared" si="10"/>
        <v>0,400/0,200</v>
      </c>
      <c r="O50" s="45"/>
      <c r="P50" s="45" t="str">
        <f t="shared" si="8"/>
        <v>0,400/0,200</v>
      </c>
      <c r="Q50" s="53"/>
      <c r="R50" s="53">
        <f>'[1]Программа'!P56/1000</f>
        <v>1.05535672686</v>
      </c>
      <c r="S50" s="53"/>
      <c r="T50" s="56">
        <f t="shared" si="9"/>
        <v>1.05535672686</v>
      </c>
      <c r="U50" s="41"/>
      <c r="V50" s="42"/>
      <c r="W50" s="42"/>
      <c r="X50" s="64"/>
    </row>
    <row r="51" spans="1:24" ht="15.75">
      <c r="A51" s="10">
        <f t="shared" si="5"/>
        <v>11</v>
      </c>
      <c r="B51" s="61" t="str">
        <f t="shared" si="6"/>
        <v>2.2.3.11</v>
      </c>
      <c r="C51" s="70" t="str">
        <f>'[1]Программа'!D57</f>
        <v>п. Радужный</v>
      </c>
      <c r="D51" s="45" t="s">
        <v>28</v>
      </c>
      <c r="E51" s="45"/>
      <c r="F51" s="57"/>
      <c r="G51" s="51" t="str">
        <f>'[1]Программа'!M57</f>
        <v>0,400/0,200</v>
      </c>
      <c r="H51" s="52">
        <f>YEAR('[1]Программа'!J57)</f>
        <v>2013</v>
      </c>
      <c r="I51" s="52">
        <f>YEAR('[1]Программа'!K57)</f>
        <v>2013</v>
      </c>
      <c r="J51" s="46">
        <f>'[1]Программа'!R57/1000*1.18</f>
        <v>1.2453209376947998</v>
      </c>
      <c r="K51" s="46"/>
      <c r="L51" s="46"/>
      <c r="M51" s="51"/>
      <c r="N51" s="51" t="str">
        <f t="shared" si="10"/>
        <v>0,400/0,200</v>
      </c>
      <c r="O51" s="45"/>
      <c r="P51" s="45" t="str">
        <f t="shared" si="8"/>
        <v>0,400/0,200</v>
      </c>
      <c r="Q51" s="53"/>
      <c r="R51" s="53">
        <f>'[1]Программа'!P57/1000</f>
        <v>1.05535672686</v>
      </c>
      <c r="S51" s="53"/>
      <c r="T51" s="56">
        <f t="shared" si="9"/>
        <v>1.05535672686</v>
      </c>
      <c r="U51" s="41"/>
      <c r="V51" s="42"/>
      <c r="W51" s="42"/>
      <c r="X51" s="64"/>
    </row>
    <row r="52" spans="1:24" ht="15.75">
      <c r="A52" s="10">
        <f t="shared" si="5"/>
        <v>12</v>
      </c>
      <c r="B52" s="61" t="str">
        <f t="shared" si="6"/>
        <v>2.2.3.12</v>
      </c>
      <c r="C52" s="70" t="str">
        <f>'[1]Программа'!D58</f>
        <v>п. Степановка</v>
      </c>
      <c r="D52" s="45" t="s">
        <v>28</v>
      </c>
      <c r="E52" s="45"/>
      <c r="F52" s="57"/>
      <c r="G52" s="51" t="str">
        <f>'[1]Программа'!M58</f>
        <v>0,400/0,200</v>
      </c>
      <c r="H52" s="52">
        <f>YEAR('[1]Программа'!J58)</f>
        <v>2013</v>
      </c>
      <c r="I52" s="52">
        <f>YEAR('[1]Программа'!K58)</f>
        <v>2013</v>
      </c>
      <c r="J52" s="46">
        <f>'[1]Программа'!R58/1000*1.18</f>
        <v>1.2453209376947998</v>
      </c>
      <c r="K52" s="46"/>
      <c r="L52" s="46"/>
      <c r="M52" s="51"/>
      <c r="N52" s="51" t="str">
        <f t="shared" si="10"/>
        <v>0,400/0,200</v>
      </c>
      <c r="O52" s="45"/>
      <c r="P52" s="45" t="str">
        <f t="shared" si="8"/>
        <v>0,400/0,200</v>
      </c>
      <c r="Q52" s="53"/>
      <c r="R52" s="53">
        <f>'[1]Программа'!P58/1000</f>
        <v>1.05535672686</v>
      </c>
      <c r="S52" s="53"/>
      <c r="T52" s="56">
        <f t="shared" si="9"/>
        <v>1.05535672686</v>
      </c>
      <c r="U52" s="41"/>
      <c r="V52" s="42"/>
      <c r="W52" s="42"/>
      <c r="X52" s="64"/>
    </row>
    <row r="53" spans="1:24" ht="15.75">
      <c r="A53" s="10">
        <f t="shared" si="5"/>
        <v>13</v>
      </c>
      <c r="B53" s="61" t="str">
        <f t="shared" si="6"/>
        <v>2.2.3.13</v>
      </c>
      <c r="C53" s="70" t="str">
        <f>'[1]Программа'!D59</f>
        <v>п. Родионово</v>
      </c>
      <c r="D53" s="45" t="s">
        <v>28</v>
      </c>
      <c r="E53" s="45"/>
      <c r="F53" s="57"/>
      <c r="G53" s="51" t="str">
        <f>'[1]Программа'!M59</f>
        <v>0,400/0,200</v>
      </c>
      <c r="H53" s="52">
        <f>YEAR('[1]Программа'!J59)</f>
        <v>2013</v>
      </c>
      <c r="I53" s="52">
        <f>YEAR('[1]Программа'!K59)</f>
        <v>2013</v>
      </c>
      <c r="J53" s="46">
        <f>'[1]Программа'!R59/1000*1.18</f>
        <v>1.2453209376947998</v>
      </c>
      <c r="K53" s="46"/>
      <c r="L53" s="46"/>
      <c r="M53" s="51"/>
      <c r="N53" s="51" t="str">
        <f t="shared" si="10"/>
        <v>0,400/0,200</v>
      </c>
      <c r="O53" s="45"/>
      <c r="P53" s="45" t="str">
        <f t="shared" si="8"/>
        <v>0,400/0,200</v>
      </c>
      <c r="Q53" s="53"/>
      <c r="R53" s="53">
        <f>'[1]Программа'!P59/1000</f>
        <v>1.05535672686</v>
      </c>
      <c r="S53" s="53"/>
      <c r="T53" s="56">
        <f t="shared" si="9"/>
        <v>1.05535672686</v>
      </c>
      <c r="U53" s="41"/>
      <c r="V53" s="42"/>
      <c r="W53" s="42"/>
      <c r="X53" s="64"/>
    </row>
    <row r="54" spans="1:24" ht="15.75">
      <c r="A54" s="10">
        <f t="shared" si="5"/>
        <v>14</v>
      </c>
      <c r="B54" s="61" t="str">
        <f t="shared" si="6"/>
        <v>2.2.3.14</v>
      </c>
      <c r="C54" s="70" t="str">
        <f>'[1]Программа'!D60</f>
        <v>ул. Беринга (середина)</v>
      </c>
      <c r="D54" s="45" t="s">
        <v>28</v>
      </c>
      <c r="E54" s="45"/>
      <c r="F54" s="57"/>
      <c r="G54" s="51" t="str">
        <f>'[1]Программа'!M60</f>
        <v>0,400/0,200</v>
      </c>
      <c r="H54" s="52">
        <f>YEAR('[1]Программа'!J60)</f>
        <v>2013</v>
      </c>
      <c r="I54" s="52">
        <f>YEAR('[1]Программа'!K60)</f>
        <v>2013</v>
      </c>
      <c r="J54" s="46">
        <f>'[1]Программа'!R60/1000*1.18</f>
        <v>1.2453209376947998</v>
      </c>
      <c r="K54" s="46"/>
      <c r="L54" s="46"/>
      <c r="M54" s="51"/>
      <c r="N54" s="51" t="str">
        <f t="shared" si="10"/>
        <v>0,400/0,200</v>
      </c>
      <c r="O54" s="45"/>
      <c r="P54" s="45" t="str">
        <f t="shared" si="8"/>
        <v>0,400/0,200</v>
      </c>
      <c r="Q54" s="53"/>
      <c r="R54" s="53">
        <f>'[1]Программа'!P60/1000</f>
        <v>1.05535672686</v>
      </c>
      <c r="S54" s="53"/>
      <c r="T54" s="56">
        <f t="shared" si="9"/>
        <v>1.05535672686</v>
      </c>
      <c r="U54" s="41"/>
      <c r="V54" s="42"/>
      <c r="W54" s="42"/>
      <c r="X54" s="64"/>
    </row>
    <row r="55" spans="1:24" ht="15.75">
      <c r="A55" s="10">
        <f t="shared" si="5"/>
        <v>15</v>
      </c>
      <c r="B55" s="61" t="str">
        <f t="shared" si="6"/>
        <v>2.2.3.15</v>
      </c>
      <c r="C55" s="70" t="str">
        <f>'[1]Программа'!D61</f>
        <v>п. Трубачево</v>
      </c>
      <c r="D55" s="45" t="s">
        <v>28</v>
      </c>
      <c r="E55" s="45"/>
      <c r="F55" s="57"/>
      <c r="G55" s="51" t="str">
        <f>'[1]Программа'!M61</f>
        <v>0,400/0,200</v>
      </c>
      <c r="H55" s="52">
        <f>YEAR('[1]Программа'!J61)</f>
        <v>2013</v>
      </c>
      <c r="I55" s="52">
        <f>YEAR('[1]Программа'!K61)</f>
        <v>2013</v>
      </c>
      <c r="J55" s="46">
        <f>'[1]Программа'!R61/1000*1.18</f>
        <v>1.2453209376947998</v>
      </c>
      <c r="K55" s="46"/>
      <c r="L55" s="46"/>
      <c r="M55" s="51"/>
      <c r="N55" s="51" t="str">
        <f t="shared" si="10"/>
        <v>0,400/0,200</v>
      </c>
      <c r="O55" s="45"/>
      <c r="P55" s="45" t="str">
        <f t="shared" si="8"/>
        <v>0,400/0,200</v>
      </c>
      <c r="Q55" s="53"/>
      <c r="R55" s="53">
        <f>'[1]Программа'!P61/1000</f>
        <v>1.05535672686</v>
      </c>
      <c r="S55" s="53"/>
      <c r="T55" s="56">
        <f t="shared" si="9"/>
        <v>1.05535672686</v>
      </c>
      <c r="U55" s="41"/>
      <c r="V55" s="42"/>
      <c r="W55" s="42"/>
      <c r="X55" s="64"/>
    </row>
    <row r="56" spans="1:24" ht="15.75">
      <c r="A56" s="10">
        <f t="shared" si="5"/>
        <v>16</v>
      </c>
      <c r="B56" s="61" t="str">
        <f t="shared" si="6"/>
        <v>2.2.3.16</v>
      </c>
      <c r="C56" s="70" t="str">
        <f>'[1]Программа'!D62</f>
        <v>п. Озерки (п. Росинка)</v>
      </c>
      <c r="D56" s="45" t="s">
        <v>28</v>
      </c>
      <c r="E56" s="45"/>
      <c r="F56" s="57"/>
      <c r="G56" s="51" t="str">
        <f>'[1]Программа'!M62</f>
        <v>0,400/0,200</v>
      </c>
      <c r="H56" s="52">
        <f>YEAR('[1]Программа'!J62)</f>
        <v>2013</v>
      </c>
      <c r="I56" s="52">
        <f>YEAR('[1]Программа'!K62)</f>
        <v>2013</v>
      </c>
      <c r="J56" s="46">
        <f>'[1]Программа'!R62/1000*1.18</f>
        <v>1.2453209376947998</v>
      </c>
      <c r="K56" s="46"/>
      <c r="L56" s="46"/>
      <c r="M56" s="51"/>
      <c r="N56" s="51" t="str">
        <f t="shared" si="10"/>
        <v>0,400/0,200</v>
      </c>
      <c r="O56" s="45"/>
      <c r="P56" s="45" t="str">
        <f t="shared" si="8"/>
        <v>0,400/0,200</v>
      </c>
      <c r="Q56" s="53"/>
      <c r="R56" s="53">
        <f>'[1]Программа'!P62/1000</f>
        <v>1.05535672686</v>
      </c>
      <c r="S56" s="53"/>
      <c r="T56" s="56">
        <f t="shared" si="9"/>
        <v>1.05535672686</v>
      </c>
      <c r="U56" s="41"/>
      <c r="V56" s="42"/>
      <c r="W56" s="42"/>
      <c r="X56" s="64"/>
    </row>
    <row r="57" spans="1:24" ht="47.25">
      <c r="A57" s="10">
        <f t="shared" si="5"/>
        <v>17</v>
      </c>
      <c r="B57" s="61" t="str">
        <f t="shared" si="6"/>
        <v>2.2.3.17</v>
      </c>
      <c r="C57" s="70" t="str">
        <f>'[1]Программа'!D63</f>
        <v>п. Зональный 5-ая очередь (освоение новых земель под индивидуальное строительство)</v>
      </c>
      <c r="D57" s="45" t="s">
        <v>28</v>
      </c>
      <c r="E57" s="45"/>
      <c r="F57" s="57"/>
      <c r="G57" s="51" t="str">
        <f>'[1]Программа'!M63</f>
        <v>0,630/0,200</v>
      </c>
      <c r="H57" s="52">
        <f>YEAR('[1]Программа'!J63)</f>
        <v>2013</v>
      </c>
      <c r="I57" s="52">
        <f>YEAR('[1]Программа'!K63)</f>
        <v>2013</v>
      </c>
      <c r="J57" s="46">
        <f>'[1]Программа'!R63/1000*1.18</f>
        <v>1.3861004841667999</v>
      </c>
      <c r="K57" s="46"/>
      <c r="L57" s="46"/>
      <c r="M57" s="51"/>
      <c r="N57" s="51" t="str">
        <f t="shared" si="10"/>
        <v>0,630/0,200</v>
      </c>
      <c r="O57" s="45"/>
      <c r="P57" s="45" t="str">
        <f t="shared" si="8"/>
        <v>0,630/0,200</v>
      </c>
      <c r="Q57" s="53"/>
      <c r="R57" s="53">
        <f>'[1]Программа'!P63/1000</f>
        <v>1.17466142726</v>
      </c>
      <c r="S57" s="53"/>
      <c r="T57" s="56">
        <f t="shared" si="9"/>
        <v>1.17466142726</v>
      </c>
      <c r="U57" s="41"/>
      <c r="V57" s="42"/>
      <c r="W57" s="42"/>
      <c r="X57" s="64"/>
    </row>
    <row r="58" spans="1:24" ht="47.25">
      <c r="A58" s="10">
        <f t="shared" si="5"/>
        <v>18</v>
      </c>
      <c r="B58" s="61" t="str">
        <f t="shared" si="6"/>
        <v>2.2.3.18</v>
      </c>
      <c r="C58" s="70" t="str">
        <f>'[1]Программа'!D64</f>
        <v>п. Радужный 4-ая очередь (освоение новых земель под индивидуальное строительство)</v>
      </c>
      <c r="D58" s="45" t="s">
        <v>28</v>
      </c>
      <c r="E58" s="45"/>
      <c r="F58" s="57"/>
      <c r="G58" s="51" t="str">
        <f>'[1]Программа'!M64</f>
        <v>0,400/0,200</v>
      </c>
      <c r="H58" s="52">
        <f>YEAR('[1]Программа'!J64)</f>
        <v>2014</v>
      </c>
      <c r="I58" s="52">
        <f>YEAR('[1]Программа'!K64)</f>
        <v>2014</v>
      </c>
      <c r="J58" s="46">
        <f>'[1]Программа'!R64/1000*1.18</f>
        <v>1.2453209376947998</v>
      </c>
      <c r="K58" s="46"/>
      <c r="L58" s="46"/>
      <c r="M58" s="51"/>
      <c r="N58" s="71"/>
      <c r="O58" s="51" t="str">
        <f aca="true" t="shared" si="11" ref="O58:O64">G58</f>
        <v>0,400/0,200</v>
      </c>
      <c r="P58" s="45" t="str">
        <f t="shared" si="8"/>
        <v>0,400/0,200</v>
      </c>
      <c r="Q58" s="53"/>
      <c r="R58" s="53"/>
      <c r="S58" s="53">
        <f>'[1]Программа'!Q64/1000</f>
        <v>1.05535672686</v>
      </c>
      <c r="T58" s="56">
        <f t="shared" si="9"/>
        <v>1.05535672686</v>
      </c>
      <c r="U58" s="41"/>
      <c r="V58" s="42"/>
      <c r="W58" s="42"/>
      <c r="X58" s="64"/>
    </row>
    <row r="59" spans="1:24" ht="15.75">
      <c r="A59" s="10">
        <f t="shared" si="5"/>
        <v>19</v>
      </c>
      <c r="B59" s="61" t="str">
        <f t="shared" si="6"/>
        <v>2.2.3.19</v>
      </c>
      <c r="C59" s="70" t="str">
        <f>'[1]Программа'!D65</f>
        <v>п. Сосновый бор</v>
      </c>
      <c r="D59" s="45" t="s">
        <v>28</v>
      </c>
      <c r="E59" s="45"/>
      <c r="F59" s="57"/>
      <c r="G59" s="51" t="str">
        <f>'[1]Программа'!M65</f>
        <v>0,400/0,200</v>
      </c>
      <c r="H59" s="52">
        <f>YEAR('[1]Программа'!J65)</f>
        <v>2014</v>
      </c>
      <c r="I59" s="52">
        <f>YEAR('[1]Программа'!K65)</f>
        <v>2014</v>
      </c>
      <c r="J59" s="46">
        <f>'[1]Программа'!R65/1000*1.18</f>
        <v>1.2453209376947998</v>
      </c>
      <c r="K59" s="46"/>
      <c r="L59" s="46"/>
      <c r="M59" s="51"/>
      <c r="N59" s="71"/>
      <c r="O59" s="51" t="str">
        <f t="shared" si="11"/>
        <v>0,400/0,200</v>
      </c>
      <c r="P59" s="45" t="str">
        <f t="shared" si="8"/>
        <v>0,400/0,200</v>
      </c>
      <c r="Q59" s="53"/>
      <c r="R59" s="53"/>
      <c r="S59" s="53">
        <f>'[1]Программа'!Q65/1000</f>
        <v>1.05535672686</v>
      </c>
      <c r="T59" s="56">
        <f t="shared" si="9"/>
        <v>1.05535672686</v>
      </c>
      <c r="U59" s="41"/>
      <c r="V59" s="42"/>
      <c r="W59" s="42"/>
      <c r="X59" s="64"/>
    </row>
    <row r="60" spans="1:24" ht="47.25">
      <c r="A60" s="10">
        <f t="shared" si="5"/>
        <v>20</v>
      </c>
      <c r="B60" s="61" t="str">
        <f t="shared" si="6"/>
        <v>2.2.3.20</v>
      </c>
      <c r="C60" s="70" t="str">
        <f>'[1]Программа'!D66</f>
        <v>п. Залесье, 3-я очередь (освоение новых земель под индивидуальное строительство)</v>
      </c>
      <c r="D60" s="45" t="s">
        <v>28</v>
      </c>
      <c r="E60" s="45"/>
      <c r="F60" s="57"/>
      <c r="G60" s="51" t="str">
        <f>'[1]Программа'!M66</f>
        <v>0,400/0,200</v>
      </c>
      <c r="H60" s="52">
        <f>YEAR('[1]Программа'!J66)</f>
        <v>2014</v>
      </c>
      <c r="I60" s="52">
        <f>YEAR('[1]Программа'!K66)</f>
        <v>2014</v>
      </c>
      <c r="J60" s="46">
        <f>'[1]Программа'!R66/1000*1.18</f>
        <v>1.2453209376947998</v>
      </c>
      <c r="K60" s="46"/>
      <c r="L60" s="46"/>
      <c r="M60" s="51"/>
      <c r="N60" s="51"/>
      <c r="O60" s="51" t="str">
        <f t="shared" si="11"/>
        <v>0,400/0,200</v>
      </c>
      <c r="P60" s="45" t="str">
        <f t="shared" si="8"/>
        <v>0,400/0,200</v>
      </c>
      <c r="Q60" s="53"/>
      <c r="R60" s="53"/>
      <c r="S60" s="53">
        <f>'[1]Программа'!Q66/1000</f>
        <v>1.05535672686</v>
      </c>
      <c r="T60" s="56">
        <f t="shared" si="9"/>
        <v>1.05535672686</v>
      </c>
      <c r="U60" s="41"/>
      <c r="V60" s="42"/>
      <c r="W60" s="42"/>
      <c r="X60" s="64"/>
    </row>
    <row r="61" spans="1:24" ht="15.75">
      <c r="A61" s="10">
        <f t="shared" si="5"/>
        <v>21</v>
      </c>
      <c r="B61" s="61" t="str">
        <f t="shared" si="6"/>
        <v>2.2.3.21</v>
      </c>
      <c r="C61" s="70" t="str">
        <f>'[1]Программа'!D67</f>
        <v>ул. Потанина</v>
      </c>
      <c r="D61" s="45" t="s">
        <v>28</v>
      </c>
      <c r="E61" s="45"/>
      <c r="F61" s="57"/>
      <c r="G61" s="51" t="str">
        <f>'[1]Программа'!M67</f>
        <v>0,400/0,200</v>
      </c>
      <c r="H61" s="52">
        <f>YEAR('[1]Программа'!J67)</f>
        <v>2014</v>
      </c>
      <c r="I61" s="52">
        <f>YEAR('[1]Программа'!K67)</f>
        <v>2014</v>
      </c>
      <c r="J61" s="46">
        <f>'[1]Программа'!R67/1000*1.18</f>
        <v>1.2453209376947998</v>
      </c>
      <c r="K61" s="46"/>
      <c r="L61" s="46"/>
      <c r="M61" s="51"/>
      <c r="N61" s="51"/>
      <c r="O61" s="45" t="str">
        <f t="shared" si="11"/>
        <v>0,400/0,200</v>
      </c>
      <c r="P61" s="45" t="str">
        <f t="shared" si="8"/>
        <v>0,400/0,200</v>
      </c>
      <c r="Q61" s="53"/>
      <c r="R61" s="53"/>
      <c r="S61" s="53">
        <f>'[1]Программа'!Q67/1000</f>
        <v>1.05535672686</v>
      </c>
      <c r="T61" s="56">
        <f t="shared" si="9"/>
        <v>1.05535672686</v>
      </c>
      <c r="U61" s="41"/>
      <c r="V61" s="42"/>
      <c r="W61" s="42"/>
      <c r="X61" s="64"/>
    </row>
    <row r="62" spans="1:24" s="58" customFormat="1" ht="47.25">
      <c r="A62" s="10">
        <f t="shared" si="5"/>
        <v>22</v>
      </c>
      <c r="B62" s="61" t="str">
        <f t="shared" si="6"/>
        <v>2.2.3.22</v>
      </c>
      <c r="C62" s="70" t="str">
        <f>'[1]Программа'!D68</f>
        <v>п. Зональный 6-ая очередь (освоение новых земель под индивидуальное строительство)</v>
      </c>
      <c r="D62" s="45" t="s">
        <v>28</v>
      </c>
      <c r="E62" s="45"/>
      <c r="F62" s="57"/>
      <c r="G62" s="51" t="str">
        <f>'[1]Программа'!M68</f>
        <v>0,400/0,200</v>
      </c>
      <c r="H62" s="52">
        <f>YEAR('[1]Программа'!J68)</f>
        <v>2014</v>
      </c>
      <c r="I62" s="52">
        <f>YEAR('[1]Программа'!K68)</f>
        <v>2014</v>
      </c>
      <c r="J62" s="46">
        <f>'[1]Программа'!R68/1000*1.18</f>
        <v>1.2453209376947998</v>
      </c>
      <c r="K62" s="46"/>
      <c r="L62" s="46"/>
      <c r="M62" s="51"/>
      <c r="N62" s="51"/>
      <c r="O62" s="45" t="str">
        <f t="shared" si="11"/>
        <v>0,400/0,200</v>
      </c>
      <c r="P62" s="45" t="str">
        <f t="shared" si="8"/>
        <v>0,400/0,200</v>
      </c>
      <c r="Q62" s="53"/>
      <c r="R62" s="53"/>
      <c r="S62" s="53">
        <f>'[1]Программа'!Q68/1000</f>
        <v>1.05535672686</v>
      </c>
      <c r="T62" s="56">
        <f t="shared" si="9"/>
        <v>1.05535672686</v>
      </c>
      <c r="U62" s="41"/>
      <c r="V62" s="42"/>
      <c r="W62" s="42"/>
      <c r="X62" s="64"/>
    </row>
    <row r="63" spans="1:24" ht="15.75">
      <c r="A63" s="10">
        <f t="shared" si="5"/>
        <v>23</v>
      </c>
      <c r="B63" s="61" t="str">
        <f t="shared" si="6"/>
        <v>2.2.3.23</v>
      </c>
      <c r="C63" s="70" t="str">
        <f>'[1]Программа'!D69</f>
        <v>ул. Заречная</v>
      </c>
      <c r="D63" s="45" t="s">
        <v>28</v>
      </c>
      <c r="E63" s="45"/>
      <c r="F63" s="57"/>
      <c r="G63" s="51" t="str">
        <f>'[1]Программа'!M69</f>
        <v>0,400/0,200</v>
      </c>
      <c r="H63" s="52">
        <f>YEAR('[1]Программа'!J69)</f>
        <v>2014</v>
      </c>
      <c r="I63" s="52">
        <f>YEAR('[1]Программа'!K69)</f>
        <v>2014</v>
      </c>
      <c r="J63" s="46">
        <f>'[1]Программа'!R69/1000*1.18</f>
        <v>1.2453209376947998</v>
      </c>
      <c r="K63" s="46"/>
      <c r="L63" s="46"/>
      <c r="M63" s="51"/>
      <c r="N63" s="51"/>
      <c r="O63" s="45" t="str">
        <f t="shared" si="11"/>
        <v>0,400/0,200</v>
      </c>
      <c r="P63" s="45" t="str">
        <f t="shared" si="8"/>
        <v>0,400/0,200</v>
      </c>
      <c r="Q63" s="53"/>
      <c r="R63" s="53"/>
      <c r="S63" s="53">
        <f>'[1]Программа'!Q69/1000</f>
        <v>1.05535672686</v>
      </c>
      <c r="T63" s="56">
        <f t="shared" si="9"/>
        <v>1.05535672686</v>
      </c>
      <c r="U63" s="41"/>
      <c r="V63" s="42"/>
      <c r="W63" s="42"/>
      <c r="X63" s="64"/>
    </row>
    <row r="64" spans="1:24" ht="15.75">
      <c r="A64" s="10">
        <f t="shared" si="5"/>
        <v>24</v>
      </c>
      <c r="B64" s="61" t="str">
        <f t="shared" si="6"/>
        <v>2.2.3.24</v>
      </c>
      <c r="C64" s="70" t="str">
        <f>'[1]Программа'!D70</f>
        <v>п. Свечной</v>
      </c>
      <c r="D64" s="45" t="s">
        <v>28</v>
      </c>
      <c r="E64" s="45"/>
      <c r="F64" s="57"/>
      <c r="G64" s="51" t="str">
        <f>'[1]Программа'!M70</f>
        <v>0,400/0,200</v>
      </c>
      <c r="H64" s="52">
        <f>YEAR('[1]Программа'!J70)</f>
        <v>2014</v>
      </c>
      <c r="I64" s="52">
        <f>YEAR('[1]Программа'!K70)</f>
        <v>2014</v>
      </c>
      <c r="J64" s="46">
        <f>'[1]Программа'!R70/1000*1.18</f>
        <v>1.2453209376947998</v>
      </c>
      <c r="K64" s="46"/>
      <c r="L64" s="46"/>
      <c r="M64" s="51"/>
      <c r="N64" s="51"/>
      <c r="O64" s="45" t="str">
        <f t="shared" si="11"/>
        <v>0,400/0,200</v>
      </c>
      <c r="P64" s="45" t="str">
        <f t="shared" si="8"/>
        <v>0,400/0,200</v>
      </c>
      <c r="Q64" s="53"/>
      <c r="R64" s="53"/>
      <c r="S64" s="53">
        <f>'[1]Программа'!Q70/1000</f>
        <v>1.05535672686</v>
      </c>
      <c r="T64" s="56">
        <f t="shared" si="9"/>
        <v>1.05535672686</v>
      </c>
      <c r="U64" s="41"/>
      <c r="V64" s="42"/>
      <c r="W64" s="42"/>
      <c r="X64" s="64"/>
    </row>
    <row r="65" spans="2:24" ht="31.5">
      <c r="B65" s="67" t="s">
        <v>53</v>
      </c>
      <c r="C65" s="60" t="str">
        <f>'[1]Программа'!D72</f>
        <v>Строительство сетей электроснабжения (КВЛЭП-10/6 кВ)</v>
      </c>
      <c r="D65" s="45"/>
      <c r="E65" s="45"/>
      <c r="F65" s="72"/>
      <c r="G65" s="69" t="s">
        <v>54</v>
      </c>
      <c r="H65" s="45"/>
      <c r="I65" s="45"/>
      <c r="J65" s="31">
        <f>SUM(J66:J75)</f>
        <v>41.86490937618723</v>
      </c>
      <c r="K65" s="46"/>
      <c r="L65" s="46"/>
      <c r="M65" s="29" t="s">
        <v>55</v>
      </c>
      <c r="N65" s="29" t="s">
        <v>56</v>
      </c>
      <c r="O65" s="69" t="s">
        <v>57</v>
      </c>
      <c r="P65" s="29" t="s">
        <v>54</v>
      </c>
      <c r="Q65" s="31">
        <f>SUM(Q66:Q75)</f>
        <v>12.8548752058026</v>
      </c>
      <c r="R65" s="31">
        <f>SUM(R66:R75)</f>
        <v>8.190136180981948</v>
      </c>
      <c r="S65" s="31">
        <f>SUM(S66:S75)</f>
        <v>14.433725372696163</v>
      </c>
      <c r="T65" s="47">
        <f>SUM(T66:T75)</f>
        <v>35.47873675948071</v>
      </c>
      <c r="U65" s="41"/>
      <c r="V65" s="42"/>
      <c r="W65" s="42"/>
      <c r="X65" s="64"/>
    </row>
    <row r="66" spans="1:24" ht="31.5">
      <c r="A66" s="10">
        <f aca="true" t="shared" si="12" ref="A66:A75">A65+1</f>
        <v>1</v>
      </c>
      <c r="B66" s="61" t="str">
        <f aca="true" t="shared" si="13" ref="B66:B75">"2.2.4."&amp;TEXT(A66,0)</f>
        <v>2.2.4.1</v>
      </c>
      <c r="C66" s="62" t="str">
        <f>'[1]Программа'!D73</f>
        <v>ПС "Наука" - РП "Степановский" (ТП 591) (3-я очередь)</v>
      </c>
      <c r="D66" s="45" t="s">
        <v>28</v>
      </c>
      <c r="E66" s="73"/>
      <c r="F66" s="72">
        <f>'[1]Программа'!M73</f>
        <v>1.55916</v>
      </c>
      <c r="G66" s="51" t="str">
        <f aca="true" t="shared" si="14" ref="G66:G75">FIXED(F66,3)&amp;" км"</f>
        <v>1,559 км</v>
      </c>
      <c r="H66" s="52">
        <f>YEAR('[1]Программа'!J73)</f>
        <v>2012</v>
      </c>
      <c r="I66" s="52">
        <f>YEAR('[1]Программа'!K73)</f>
        <v>2012</v>
      </c>
      <c r="J66" s="46">
        <f>'[1]Программа'!R73/1000*1.18</f>
        <v>3.2164959797783284</v>
      </c>
      <c r="K66" s="46"/>
      <c r="L66" s="46"/>
      <c r="M66" s="51" t="str">
        <f>G66</f>
        <v>1,559 км</v>
      </c>
      <c r="N66" s="45"/>
      <c r="O66" s="51"/>
      <c r="P66" s="51" t="str">
        <f aca="true" t="shared" si="15" ref="P66:P75">G66</f>
        <v>1,559 км</v>
      </c>
      <c r="Q66" s="53">
        <f>'[1]Программа'!O73/1000</f>
        <v>2.7258440506596004</v>
      </c>
      <c r="R66" s="53"/>
      <c r="S66" s="53"/>
      <c r="T66" s="56">
        <f aca="true" t="shared" si="16" ref="T66:T75">SUM(Q66:S66)</f>
        <v>2.7258440506596004</v>
      </c>
      <c r="U66" s="41"/>
      <c r="V66" s="42"/>
      <c r="W66" s="42"/>
      <c r="X66" s="64"/>
    </row>
    <row r="67" spans="1:24" ht="31.5">
      <c r="A67" s="10">
        <f t="shared" si="12"/>
        <v>2</v>
      </c>
      <c r="B67" s="61" t="str">
        <f t="shared" si="13"/>
        <v>2.2.4.2</v>
      </c>
      <c r="C67" s="62" t="str">
        <f>'[1]Программа'!D74</f>
        <v>ПС "Правобережная" до РП по ул. Р. Люксембург</v>
      </c>
      <c r="D67" s="45" t="s">
        <v>28</v>
      </c>
      <c r="E67" s="45"/>
      <c r="F67" s="72">
        <f>'[1]Программа'!M74</f>
        <v>3.79</v>
      </c>
      <c r="G67" s="51" t="str">
        <f t="shared" si="14"/>
        <v>3,790 км</v>
      </c>
      <c r="H67" s="52">
        <f>YEAR('[1]Программа'!J74)</f>
        <v>2012</v>
      </c>
      <c r="I67" s="52">
        <f>YEAR('[1]Программа'!K74)</f>
        <v>2012</v>
      </c>
      <c r="J67" s="46">
        <f>'[1]Программа'!R74/1000*1.18</f>
        <v>8.36595099078674</v>
      </c>
      <c r="K67" s="46"/>
      <c r="L67" s="46"/>
      <c r="M67" s="51" t="str">
        <f>G67</f>
        <v>3,790 км</v>
      </c>
      <c r="N67" s="45"/>
      <c r="O67" s="51"/>
      <c r="P67" s="45" t="str">
        <f t="shared" si="15"/>
        <v>3,790 км</v>
      </c>
      <c r="Q67" s="53">
        <f>'[1]Программа'!O74/1000</f>
        <v>7.089788975243</v>
      </c>
      <c r="R67" s="53"/>
      <c r="S67" s="53"/>
      <c r="T67" s="56">
        <f t="shared" si="16"/>
        <v>7.089788975243</v>
      </c>
      <c r="U67" s="41"/>
      <c r="V67" s="42"/>
      <c r="W67" s="42"/>
      <c r="X67" s="64"/>
    </row>
    <row r="68" spans="1:24" ht="31.5">
      <c r="A68" s="10">
        <f t="shared" si="12"/>
        <v>3</v>
      </c>
      <c r="B68" s="61" t="str">
        <f t="shared" si="13"/>
        <v>2.2.4.3</v>
      </c>
      <c r="C68" s="62" t="str">
        <f>'[1]Программа'!D75</f>
        <v>КЛ-10 кВ для питания ТП в мкр. 5.9 Солнечный</v>
      </c>
      <c r="D68" s="45" t="s">
        <v>28</v>
      </c>
      <c r="E68" s="45"/>
      <c r="F68" s="72">
        <f>'[1]Программа'!M75</f>
        <v>1.6</v>
      </c>
      <c r="G68" s="51" t="str">
        <f t="shared" si="14"/>
        <v>1,600 км</v>
      </c>
      <c r="H68" s="52">
        <f>YEAR('[1]Программа'!J75)</f>
        <v>2012</v>
      </c>
      <c r="I68" s="52">
        <f>YEAR('[1]Программа'!K75)</f>
        <v>2012</v>
      </c>
      <c r="J68" s="46">
        <f>'[1]Программа'!R75/1000*1.18</f>
        <v>3.1913661491199994</v>
      </c>
      <c r="K68" s="46"/>
      <c r="L68" s="46"/>
      <c r="M68" s="51" t="str">
        <f>G68</f>
        <v>1,600 км</v>
      </c>
      <c r="N68" s="45"/>
      <c r="O68" s="51"/>
      <c r="P68" s="45" t="str">
        <f t="shared" si="15"/>
        <v>1,600 км</v>
      </c>
      <c r="Q68" s="53">
        <f>'[1]Программа'!O75/1000</f>
        <v>2.7045475839999997</v>
      </c>
      <c r="R68" s="53"/>
      <c r="S68" s="53"/>
      <c r="T68" s="56">
        <f t="shared" si="16"/>
        <v>2.7045475839999997</v>
      </c>
      <c r="U68" s="41"/>
      <c r="V68" s="42"/>
      <c r="W68" s="42"/>
      <c r="X68" s="64"/>
    </row>
    <row r="69" spans="1:24" ht="31.5">
      <c r="A69" s="10">
        <f t="shared" si="12"/>
        <v>4</v>
      </c>
      <c r="B69" s="61" t="str">
        <f t="shared" si="13"/>
        <v>2.2.4.4</v>
      </c>
      <c r="C69" s="62" t="str">
        <f>'[1]Программа'!D76</f>
        <v>КЛ-10 кв для питания ТП по ул. Мелиоративная, 2/5</v>
      </c>
      <c r="D69" s="45" t="s">
        <v>28</v>
      </c>
      <c r="E69" s="45"/>
      <c r="F69" s="72">
        <v>0.21</v>
      </c>
      <c r="G69" s="51" t="str">
        <f t="shared" si="14"/>
        <v>0,210 км</v>
      </c>
      <c r="H69" s="52">
        <f>YEAR('[1]Программа'!J76)</f>
        <v>2012</v>
      </c>
      <c r="I69" s="52">
        <f>YEAR('[1]Программа'!K76)</f>
        <v>2012</v>
      </c>
      <c r="J69" s="46">
        <f>'[1]Программа'!R76/1000*1.18</f>
        <v>0.394939623162</v>
      </c>
      <c r="K69" s="46"/>
      <c r="L69" s="46"/>
      <c r="M69" s="51" t="str">
        <f>G69</f>
        <v>0,210 км</v>
      </c>
      <c r="N69" s="45"/>
      <c r="O69" s="51"/>
      <c r="P69" s="45" t="str">
        <f t="shared" si="15"/>
        <v>0,210 км</v>
      </c>
      <c r="Q69" s="53">
        <f>'[1]Программа'!O76/1000</f>
        <v>0.3346945959</v>
      </c>
      <c r="R69" s="53"/>
      <c r="S69" s="53"/>
      <c r="T69" s="56">
        <f t="shared" si="16"/>
        <v>0.3346945959</v>
      </c>
      <c r="U69" s="41"/>
      <c r="V69" s="42"/>
      <c r="W69" s="42"/>
      <c r="X69" s="64"/>
    </row>
    <row r="70" spans="1:24" ht="31.5">
      <c r="A70" s="10">
        <f t="shared" si="12"/>
        <v>5</v>
      </c>
      <c r="B70" s="61" t="str">
        <f t="shared" si="13"/>
        <v>2.2.4.5</v>
      </c>
      <c r="C70" s="62" t="str">
        <f>'[1]Программа'!D77</f>
        <v>ПС "Правобережная" - ТП пер. Островского</v>
      </c>
      <c r="D70" s="45" t="s">
        <v>28</v>
      </c>
      <c r="E70" s="45"/>
      <c r="F70" s="72">
        <f>'[1]Программа'!M77</f>
        <v>1</v>
      </c>
      <c r="G70" s="51" t="str">
        <f t="shared" si="14"/>
        <v>1,000 км</v>
      </c>
      <c r="H70" s="52">
        <f>YEAR('[1]Программа'!J77)</f>
        <v>2013</v>
      </c>
      <c r="I70" s="52">
        <f>YEAR('[1]Программа'!K77)</f>
        <v>2013</v>
      </c>
      <c r="J70" s="46">
        <f>'[1]Программа'!R77/1000*1.18</f>
        <v>2.207374931606</v>
      </c>
      <c r="K70" s="46"/>
      <c r="L70" s="46"/>
      <c r="M70" s="51"/>
      <c r="N70" s="51" t="str">
        <f>G70</f>
        <v>1,000 км</v>
      </c>
      <c r="O70" s="51"/>
      <c r="P70" s="45" t="str">
        <f t="shared" si="15"/>
        <v>1,000 км</v>
      </c>
      <c r="Q70" s="53"/>
      <c r="R70" s="53">
        <f>'[1]Программа'!P77/1000</f>
        <v>1.8706567217</v>
      </c>
      <c r="S70" s="53"/>
      <c r="T70" s="56">
        <f t="shared" si="16"/>
        <v>1.8706567217</v>
      </c>
      <c r="U70" s="41"/>
      <c r="V70" s="42"/>
      <c r="W70" s="42"/>
      <c r="X70" s="64"/>
    </row>
    <row r="71" spans="1:24" ht="31.5">
      <c r="A71" s="10">
        <f t="shared" si="12"/>
        <v>6</v>
      </c>
      <c r="B71" s="61" t="str">
        <f t="shared" si="13"/>
        <v>2.2.4.6</v>
      </c>
      <c r="C71" s="62" t="str">
        <f>'[1]Программа'!D78</f>
        <v>ПС "Октябрьская" до ТП ул. Киевская, 147</v>
      </c>
      <c r="D71" s="45" t="s">
        <v>28</v>
      </c>
      <c r="E71" s="45"/>
      <c r="F71" s="72">
        <f>'[1]Программа'!M78</f>
        <v>1.93244</v>
      </c>
      <c r="G71" s="51" t="str">
        <f t="shared" si="14"/>
        <v>1,932 км</v>
      </c>
      <c r="H71" s="52">
        <f>YEAR('[1]Программа'!J78)</f>
        <v>2013</v>
      </c>
      <c r="I71" s="52">
        <f>YEAR('[1]Программа'!K78)</f>
        <v>2013</v>
      </c>
      <c r="J71" s="46">
        <f>'[1]Программа'!R78/1000*1.18</f>
        <v>4.265619612832698</v>
      </c>
      <c r="K71" s="46"/>
      <c r="L71" s="46"/>
      <c r="M71" s="51"/>
      <c r="N71" s="51" t="str">
        <f>G71</f>
        <v>1,932 км</v>
      </c>
      <c r="O71" s="51"/>
      <c r="P71" s="45" t="str">
        <f t="shared" si="15"/>
        <v>1,932 км</v>
      </c>
      <c r="Q71" s="53"/>
      <c r="R71" s="53">
        <f>'[1]Программа'!P78/1000</f>
        <v>3.614931875281948</v>
      </c>
      <c r="S71" s="53"/>
      <c r="T71" s="56">
        <f t="shared" si="16"/>
        <v>3.614931875281948</v>
      </c>
      <c r="U71" s="41"/>
      <c r="V71" s="42"/>
      <c r="W71" s="42"/>
      <c r="X71" s="64"/>
    </row>
    <row r="72" spans="1:24" ht="31.5">
      <c r="A72" s="10">
        <f t="shared" si="12"/>
        <v>7</v>
      </c>
      <c r="B72" s="61" t="str">
        <f t="shared" si="13"/>
        <v>2.2.4.7</v>
      </c>
      <c r="C72" s="62" t="str">
        <f>'[1]Программа'!D79</f>
        <v>КЛ-10 кВ для питания ТП в мкр. 5,6,7,9 Солнечный</v>
      </c>
      <c r="D72" s="45" t="s">
        <v>28</v>
      </c>
      <c r="E72" s="45"/>
      <c r="F72" s="72">
        <f>'[1]Программа'!M79</f>
        <v>1.6</v>
      </c>
      <c r="G72" s="51" t="str">
        <f t="shared" si="14"/>
        <v>1,600 км</v>
      </c>
      <c r="H72" s="52">
        <f>YEAR('[1]Программа'!J79)</f>
        <v>2013</v>
      </c>
      <c r="I72" s="52">
        <f>YEAR('[1]Программа'!K79)</f>
        <v>2013</v>
      </c>
      <c r="J72" s="46">
        <f>'[1]Программа'!R79/1000*1.18</f>
        <v>3.1913661491199994</v>
      </c>
      <c r="K72" s="46"/>
      <c r="L72" s="46"/>
      <c r="M72" s="51"/>
      <c r="N72" s="51" t="str">
        <f>G72</f>
        <v>1,600 км</v>
      </c>
      <c r="O72" s="51"/>
      <c r="P72" s="45" t="str">
        <f t="shared" si="15"/>
        <v>1,600 км</v>
      </c>
      <c r="Q72" s="53"/>
      <c r="R72" s="53">
        <f>'[1]Программа'!P79/1000</f>
        <v>2.7045475839999997</v>
      </c>
      <c r="S72" s="53"/>
      <c r="T72" s="56">
        <f t="shared" si="16"/>
        <v>2.7045475839999997</v>
      </c>
      <c r="U72" s="41"/>
      <c r="V72" s="42"/>
      <c r="W72" s="42"/>
      <c r="X72" s="64"/>
    </row>
    <row r="73" spans="1:24" ht="31.5">
      <c r="A73" s="10">
        <f t="shared" si="12"/>
        <v>8</v>
      </c>
      <c r="B73" s="61" t="str">
        <f t="shared" si="13"/>
        <v>2.2.4.8</v>
      </c>
      <c r="C73" s="62" t="str">
        <f>'[1]Программа'!D80</f>
        <v>ПС "Московская" - до существующих ТП 603-8, ТП 605-11 для разгрузки фидеров </v>
      </c>
      <c r="D73" s="45" t="s">
        <v>28</v>
      </c>
      <c r="E73" s="45"/>
      <c r="F73" s="72">
        <f>'[1]Программа'!M80</f>
        <v>2.71586</v>
      </c>
      <c r="G73" s="51" t="str">
        <f t="shared" si="14"/>
        <v>2,716 км</v>
      </c>
      <c r="H73" s="52">
        <f>YEAR('[1]Программа'!J80)</f>
        <v>2014</v>
      </c>
      <c r="I73" s="52">
        <f>YEAR('[1]Программа'!K80)</f>
        <v>2014</v>
      </c>
      <c r="J73" s="46">
        <f>'[1]Программа'!R80/1000*1.18</f>
        <v>5.994921281751472</v>
      </c>
      <c r="K73" s="46"/>
      <c r="L73" s="46"/>
      <c r="M73" s="51"/>
      <c r="N73" s="51"/>
      <c r="O73" s="51" t="str">
        <f>G73</f>
        <v>2,716 км</v>
      </c>
      <c r="P73" s="45" t="str">
        <f t="shared" si="15"/>
        <v>2,716 км</v>
      </c>
      <c r="Q73" s="53"/>
      <c r="R73" s="53"/>
      <c r="S73" s="53">
        <f>'[1]Программа'!Q80/1000</f>
        <v>5.080441764196163</v>
      </c>
      <c r="T73" s="56">
        <f t="shared" si="16"/>
        <v>5.080441764196163</v>
      </c>
      <c r="U73" s="41"/>
      <c r="V73" s="42"/>
      <c r="W73" s="42"/>
      <c r="X73" s="64"/>
    </row>
    <row r="74" spans="1:24" ht="15.75">
      <c r="A74" s="10">
        <f t="shared" si="12"/>
        <v>9</v>
      </c>
      <c r="B74" s="61" t="str">
        <f t="shared" si="13"/>
        <v>2.2.4.9</v>
      </c>
      <c r="C74" s="62" t="str">
        <f>'[1]Программа'!D81</f>
        <v>ПС "Московская" -РП "Московский"</v>
      </c>
      <c r="D74" s="45" t="s">
        <v>28</v>
      </c>
      <c r="E74" s="45"/>
      <c r="F74" s="72">
        <f>'[1]Программа'!M81</f>
        <v>4</v>
      </c>
      <c r="G74" s="51" t="str">
        <f t="shared" si="14"/>
        <v>4,000 км</v>
      </c>
      <c r="H74" s="52">
        <f>YEAR('[1]Программа'!J81)</f>
        <v>2014</v>
      </c>
      <c r="I74" s="52">
        <f>YEAR('[1]Программа'!K81)</f>
        <v>2014</v>
      </c>
      <c r="J74" s="46">
        <f>'[1]Программа'!R81/1000*1.18</f>
        <v>8.829499726424</v>
      </c>
      <c r="K74" s="46"/>
      <c r="L74" s="46"/>
      <c r="M74" s="51"/>
      <c r="N74" s="51"/>
      <c r="O74" s="51" t="str">
        <f>G74</f>
        <v>4,000 км</v>
      </c>
      <c r="P74" s="45" t="str">
        <f t="shared" si="15"/>
        <v>4,000 км</v>
      </c>
      <c r="Q74" s="53"/>
      <c r="R74" s="53"/>
      <c r="S74" s="53">
        <f>'[1]Программа'!Q81/1000</f>
        <v>7.4826268868</v>
      </c>
      <c r="T74" s="56">
        <f t="shared" si="16"/>
        <v>7.4826268868</v>
      </c>
      <c r="U74" s="41"/>
      <c r="V74" s="42"/>
      <c r="W74" s="42"/>
      <c r="X74" s="64"/>
    </row>
    <row r="75" spans="1:24" ht="31.5">
      <c r="A75" s="10">
        <f t="shared" si="12"/>
        <v>10</v>
      </c>
      <c r="B75" s="61" t="str">
        <f t="shared" si="13"/>
        <v>2.2.4.10</v>
      </c>
      <c r="C75" s="62" t="str">
        <f>'[1]Программа'!D82</f>
        <v>РП "Мира" до существующих ТП для перевода нагрузки</v>
      </c>
      <c r="D75" s="45" t="s">
        <v>28</v>
      </c>
      <c r="E75" s="45"/>
      <c r="F75" s="72">
        <f>'[1]Программа'!M82</f>
        <v>1</v>
      </c>
      <c r="G75" s="51" t="str">
        <f t="shared" si="14"/>
        <v>1,000 км</v>
      </c>
      <c r="H75" s="52">
        <f>YEAR('[1]Программа'!J82)</f>
        <v>2014</v>
      </c>
      <c r="I75" s="52">
        <f>YEAR('[1]Программа'!K82)</f>
        <v>2014</v>
      </c>
      <c r="J75" s="46">
        <f>'[1]Программа'!R82/1000*1.18</f>
        <v>2.207374931606</v>
      </c>
      <c r="K75" s="46"/>
      <c r="L75" s="46"/>
      <c r="M75" s="51"/>
      <c r="N75" s="51"/>
      <c r="O75" s="51" t="str">
        <f>G75</f>
        <v>1,000 км</v>
      </c>
      <c r="P75" s="45" t="str">
        <f t="shared" si="15"/>
        <v>1,000 км</v>
      </c>
      <c r="Q75" s="53"/>
      <c r="R75" s="53"/>
      <c r="S75" s="53">
        <f>'[1]Программа'!Q82/1000</f>
        <v>1.8706567217</v>
      </c>
      <c r="T75" s="56">
        <f t="shared" si="16"/>
        <v>1.8706567217</v>
      </c>
      <c r="U75" s="41"/>
      <c r="V75" s="42"/>
      <c r="W75" s="42"/>
      <c r="X75" s="64"/>
    </row>
    <row r="76" spans="2:24" ht="31.5">
      <c r="B76" s="67" t="s">
        <v>58</v>
      </c>
      <c r="C76" s="60" t="str">
        <f>'[1]Программа'!D84</f>
        <v>Строительство и реконструкция сетей электроснабжения (КВЛЭП-0,4 кВ)</v>
      </c>
      <c r="D76" s="45" t="s">
        <v>28</v>
      </c>
      <c r="E76" s="45"/>
      <c r="F76" s="74"/>
      <c r="G76" s="69" t="str">
        <f>G77</f>
        <v>90,000 км</v>
      </c>
      <c r="H76" s="45"/>
      <c r="I76" s="45"/>
      <c r="J76" s="30">
        <f>J77</f>
        <v>86.19688434023999</v>
      </c>
      <c r="K76" s="46"/>
      <c r="L76" s="46"/>
      <c r="M76" s="29" t="str">
        <f aca="true" t="shared" si="17" ref="M76:T76">M77</f>
        <v>30,000 км</v>
      </c>
      <c r="N76" s="29" t="str">
        <f t="shared" si="17"/>
        <v>30,000 км</v>
      </c>
      <c r="O76" s="29" t="str">
        <f t="shared" si="17"/>
        <v>30,000 км</v>
      </c>
      <c r="P76" s="29" t="str">
        <f t="shared" si="17"/>
        <v>90,000 км</v>
      </c>
      <c r="Q76" s="31">
        <f t="shared" si="17"/>
        <v>24.349402356000002</v>
      </c>
      <c r="R76" s="31">
        <f t="shared" si="17"/>
        <v>24.349402356000002</v>
      </c>
      <c r="S76" s="31">
        <f t="shared" si="17"/>
        <v>24.349402356000002</v>
      </c>
      <c r="T76" s="47">
        <f t="shared" si="17"/>
        <v>73.048207068</v>
      </c>
      <c r="U76" s="41"/>
      <c r="V76" s="42"/>
      <c r="W76" s="42"/>
      <c r="X76" s="64"/>
    </row>
    <row r="77" spans="1:24" ht="31.5">
      <c r="A77" s="10">
        <f>A76+1</f>
        <v>1</v>
      </c>
      <c r="B77" s="61" t="str">
        <f>"2.2.5."&amp;TEXT(A77,0)</f>
        <v>2.2.5.1</v>
      </c>
      <c r="C77" s="62" t="str">
        <f>'[1]Программа'!D85</f>
        <v>КВЛЭП-0,4 кВ для присоединения новых потребителей</v>
      </c>
      <c r="D77" s="45"/>
      <c r="E77" s="45"/>
      <c r="F77" s="74">
        <f>'[1]Программа'!L85</f>
        <v>90</v>
      </c>
      <c r="G77" s="51" t="str">
        <f>FIXED(F77,3)&amp;" км"</f>
        <v>90,000 км</v>
      </c>
      <c r="H77" s="52">
        <f>YEAR('[1]Программа'!J85)</f>
        <v>2012</v>
      </c>
      <c r="I77" s="52">
        <f>YEAR('[1]Программа'!K85)</f>
        <v>2014</v>
      </c>
      <c r="J77" s="46">
        <f>'[1]Программа'!R85/1000*1.18</f>
        <v>86.19688434023999</v>
      </c>
      <c r="K77" s="46"/>
      <c r="L77" s="46"/>
      <c r="M77" s="45" t="s">
        <v>59</v>
      </c>
      <c r="N77" s="45" t="s">
        <v>59</v>
      </c>
      <c r="O77" s="51" t="s">
        <v>59</v>
      </c>
      <c r="P77" s="45" t="str">
        <f>G77</f>
        <v>90,000 км</v>
      </c>
      <c r="Q77" s="53">
        <f>'[1]Программа'!O85/1000</f>
        <v>24.349402356000002</v>
      </c>
      <c r="R77" s="53">
        <f>'[1]Программа'!P85/1000</f>
        <v>24.349402356000002</v>
      </c>
      <c r="S77" s="53">
        <f>'[1]Программа'!Q85/1000</f>
        <v>24.349402356000002</v>
      </c>
      <c r="T77" s="55">
        <f>'[1]Программа'!R85/1000</f>
        <v>73.048207068</v>
      </c>
      <c r="U77" s="41"/>
      <c r="V77" s="42"/>
      <c r="W77" s="42"/>
      <c r="X77" s="64"/>
    </row>
    <row r="78" spans="2:24" ht="15.75">
      <c r="B78" s="67">
        <v>3</v>
      </c>
      <c r="C78" s="60" t="str">
        <f>'[1]Программа'!D87</f>
        <v>Приобретение спецтехники</v>
      </c>
      <c r="D78" s="45"/>
      <c r="E78" s="45"/>
      <c r="F78" s="74"/>
      <c r="G78" s="51"/>
      <c r="H78" s="45"/>
      <c r="I78" s="45"/>
      <c r="J78" s="30">
        <f>SUM(J79:J90)</f>
        <v>31.091</v>
      </c>
      <c r="K78" s="46"/>
      <c r="L78" s="46"/>
      <c r="M78" s="29" t="s">
        <v>60</v>
      </c>
      <c r="N78" s="29" t="s">
        <v>60</v>
      </c>
      <c r="O78" s="69" t="s">
        <v>61</v>
      </c>
      <c r="P78" s="29" t="s">
        <v>62</v>
      </c>
      <c r="Q78" s="31">
        <f>SUM(Q79:Q90)</f>
        <v>8.894915254237288</v>
      </c>
      <c r="R78" s="31">
        <f>SUM(R79:R90)</f>
        <v>12.788135593220339</v>
      </c>
      <c r="S78" s="31">
        <f>SUM(S79:S90)</f>
        <v>4.665254237288136</v>
      </c>
      <c r="T78" s="32">
        <f aca="true" t="shared" si="18" ref="T78:T90">SUM(Q78:S78)</f>
        <v>26.348305084745764</v>
      </c>
      <c r="U78" s="41"/>
      <c r="V78" s="42"/>
      <c r="W78" s="42"/>
      <c r="X78" s="64"/>
    </row>
    <row r="79" spans="1:24" ht="15.75">
      <c r="A79" s="10">
        <f aca="true" t="shared" si="19" ref="A79:A90">A78+1</f>
        <v>1</v>
      </c>
      <c r="B79" s="61" t="str">
        <f aca="true" t="shared" si="20" ref="B79:B90">"3."&amp;TEXT(A79,0)</f>
        <v>3.1</v>
      </c>
      <c r="C79" s="62" t="str">
        <f>'[1]Программа'!D88</f>
        <v>Автогидроподъемник 14-18 м.</v>
      </c>
      <c r="D79" s="45"/>
      <c r="E79" s="45"/>
      <c r="F79" s="74">
        <f>'[1]Программа'!H88</f>
        <v>2</v>
      </c>
      <c r="G79" s="51" t="str">
        <f aca="true" t="shared" si="21" ref="G79:G90">FIXED(F79,0)&amp;" шт"</f>
        <v>2 шт</v>
      </c>
      <c r="H79" s="52">
        <f>YEAR('[1]Программа'!J88)</f>
        <v>2012</v>
      </c>
      <c r="I79" s="52">
        <f>YEAR('[1]Программа'!K88)</f>
        <v>2012</v>
      </c>
      <c r="J79" s="53">
        <f>'[1]Программа'!R88/1000*1.18</f>
        <v>6.000000000000001</v>
      </c>
      <c r="K79" s="46"/>
      <c r="L79" s="46"/>
      <c r="M79" s="51" t="str">
        <f>G79</f>
        <v>2 шт</v>
      </c>
      <c r="N79" s="29"/>
      <c r="O79" s="29"/>
      <c r="P79" s="51" t="str">
        <f aca="true" t="shared" si="22" ref="P79:P90">G79</f>
        <v>2 шт</v>
      </c>
      <c r="Q79" s="53">
        <f>'[1]Программа'!O88/1000</f>
        <v>5.084745762711865</v>
      </c>
      <c r="R79" s="53"/>
      <c r="S79" s="53"/>
      <c r="T79" s="32">
        <f t="shared" si="18"/>
        <v>5.084745762711865</v>
      </c>
      <c r="U79" s="41"/>
      <c r="V79" s="42"/>
      <c r="W79" s="42"/>
      <c r="X79" s="64"/>
    </row>
    <row r="80" spans="1:24" ht="15.75">
      <c r="A80" s="10">
        <f t="shared" si="19"/>
        <v>2</v>
      </c>
      <c r="B80" s="61" t="str">
        <f t="shared" si="20"/>
        <v>3.2</v>
      </c>
      <c r="C80" s="62" t="str">
        <f>'[1]Программа'!D89</f>
        <v>Ямобур БКМ  317  с 4-мя насадками</v>
      </c>
      <c r="D80" s="45"/>
      <c r="E80" s="45"/>
      <c r="F80" s="74">
        <f>'[1]Программа'!H89</f>
        <v>1</v>
      </c>
      <c r="G80" s="51" t="str">
        <f t="shared" si="21"/>
        <v>1 шт</v>
      </c>
      <c r="H80" s="52">
        <f>YEAR('[1]Программа'!J89)</f>
        <v>2012</v>
      </c>
      <c r="I80" s="52">
        <f>YEAR('[1]Программа'!K89)</f>
        <v>2012</v>
      </c>
      <c r="J80" s="53">
        <f>'[1]Программа'!R89/1000*1.18</f>
        <v>2.9059999999999997</v>
      </c>
      <c r="K80" s="46"/>
      <c r="L80" s="46"/>
      <c r="M80" s="51" t="str">
        <f>G80</f>
        <v>1 шт</v>
      </c>
      <c r="N80" s="45"/>
      <c r="O80" s="51"/>
      <c r="P80" s="51" t="str">
        <f t="shared" si="22"/>
        <v>1 шт</v>
      </c>
      <c r="Q80" s="53">
        <f>'[1]Программа'!O89/1000</f>
        <v>2.4627118644067796</v>
      </c>
      <c r="R80" s="53"/>
      <c r="S80" s="53"/>
      <c r="T80" s="56">
        <f t="shared" si="18"/>
        <v>2.4627118644067796</v>
      </c>
      <c r="U80" s="41"/>
      <c r="V80" s="42"/>
      <c r="W80" s="42"/>
      <c r="X80" s="64"/>
    </row>
    <row r="81" spans="1:24" ht="15.75">
      <c r="A81" s="10">
        <f t="shared" si="19"/>
        <v>3</v>
      </c>
      <c r="B81" s="61" t="str">
        <f t="shared" si="20"/>
        <v>3.3</v>
      </c>
      <c r="C81" s="62" t="str">
        <f>'[1]Программа'!D90</f>
        <v>Бригадный автомобиль Газель 33023</v>
      </c>
      <c r="D81" s="45"/>
      <c r="E81" s="45"/>
      <c r="F81" s="74">
        <f>'[1]Программа'!H90</f>
        <v>2</v>
      </c>
      <c r="G81" s="51" t="str">
        <f t="shared" si="21"/>
        <v>2 шт</v>
      </c>
      <c r="H81" s="52">
        <f>YEAR('[1]Программа'!J90)</f>
        <v>2012</v>
      </c>
      <c r="I81" s="52">
        <f>YEAR('[1]Программа'!K90)</f>
        <v>2012</v>
      </c>
      <c r="J81" s="53">
        <f>'[1]Программа'!R90/1000*1.18</f>
        <v>1.09</v>
      </c>
      <c r="K81" s="46"/>
      <c r="L81" s="46"/>
      <c r="M81" s="51" t="str">
        <f>G81</f>
        <v>2 шт</v>
      </c>
      <c r="N81" s="45"/>
      <c r="O81" s="51"/>
      <c r="P81" s="51" t="str">
        <f t="shared" si="22"/>
        <v>2 шт</v>
      </c>
      <c r="Q81" s="53">
        <f>'[1]Программа'!O90/1000</f>
        <v>0.9237288135593221</v>
      </c>
      <c r="R81" s="53"/>
      <c r="S81" s="53"/>
      <c r="T81" s="56">
        <f t="shared" si="18"/>
        <v>0.9237288135593221</v>
      </c>
      <c r="U81" s="41"/>
      <c r="V81" s="42"/>
      <c r="W81" s="42"/>
      <c r="X81" s="64"/>
    </row>
    <row r="82" spans="1:24" ht="15.75">
      <c r="A82" s="10">
        <f t="shared" si="19"/>
        <v>4</v>
      </c>
      <c r="B82" s="61" t="str">
        <f t="shared" si="20"/>
        <v>3.4</v>
      </c>
      <c r="C82" s="62" t="str">
        <f>'[1]Программа'!D91</f>
        <v>Легковой автомобиль </v>
      </c>
      <c r="D82" s="45"/>
      <c r="E82" s="45"/>
      <c r="F82" s="74">
        <f>'[1]Программа'!H91</f>
        <v>1</v>
      </c>
      <c r="G82" s="51" t="str">
        <f t="shared" si="21"/>
        <v>1 шт</v>
      </c>
      <c r="H82" s="52">
        <f>YEAR('[1]Программа'!J91)</f>
        <v>2012</v>
      </c>
      <c r="I82" s="52">
        <f>YEAR('[1]Программа'!K91)</f>
        <v>2012</v>
      </c>
      <c r="J82" s="53">
        <f>'[1]Программа'!R91/1000*1.18</f>
        <v>0.5</v>
      </c>
      <c r="K82" s="46"/>
      <c r="L82" s="46"/>
      <c r="M82" s="51" t="str">
        <f>G82</f>
        <v>1 шт</v>
      </c>
      <c r="N82" s="45"/>
      <c r="O82" s="51"/>
      <c r="P82" s="51" t="str">
        <f t="shared" si="22"/>
        <v>1 шт</v>
      </c>
      <c r="Q82" s="53">
        <f>'[1]Программа'!O91/1000</f>
        <v>0.42372881355932207</v>
      </c>
      <c r="R82" s="53"/>
      <c r="S82" s="53"/>
      <c r="T82" s="32">
        <f t="shared" si="18"/>
        <v>0.42372881355932207</v>
      </c>
      <c r="U82" s="41"/>
      <c r="V82" s="42"/>
      <c r="W82" s="42"/>
      <c r="X82" s="64"/>
    </row>
    <row r="83" spans="1:24" ht="15.75">
      <c r="A83" s="10">
        <f t="shared" si="19"/>
        <v>5</v>
      </c>
      <c r="B83" s="61" t="str">
        <f t="shared" si="20"/>
        <v>3.5</v>
      </c>
      <c r="C83" s="62" t="str">
        <f>'[1]Программа'!D92</f>
        <v>Автогидроподъемник 14-18 м.</v>
      </c>
      <c r="D83" s="45"/>
      <c r="E83" s="45"/>
      <c r="F83" s="74">
        <f>'[1]Программа'!H92</f>
        <v>1</v>
      </c>
      <c r="G83" s="51" t="str">
        <f t="shared" si="21"/>
        <v>1 шт</v>
      </c>
      <c r="H83" s="52">
        <f>YEAR('[1]Программа'!J92)</f>
        <v>2013</v>
      </c>
      <c r="I83" s="52">
        <f>YEAR('[1]Программа'!K92)</f>
        <v>2013</v>
      </c>
      <c r="J83" s="53">
        <f>'[1]Программа'!R92/1000*1.18</f>
        <v>3.0000000000000004</v>
      </c>
      <c r="K83" s="46"/>
      <c r="L83" s="46"/>
      <c r="M83" s="45"/>
      <c r="N83" s="51" t="str">
        <f>G83</f>
        <v>1 шт</v>
      </c>
      <c r="O83" s="51"/>
      <c r="P83" s="51" t="str">
        <f t="shared" si="22"/>
        <v>1 шт</v>
      </c>
      <c r="Q83" s="53"/>
      <c r="R83" s="53">
        <f>'[1]Программа'!P92/1000</f>
        <v>2.5423728813559325</v>
      </c>
      <c r="S83" s="53"/>
      <c r="T83" s="56">
        <f t="shared" si="18"/>
        <v>2.5423728813559325</v>
      </c>
      <c r="U83" s="41"/>
      <c r="V83" s="42"/>
      <c r="W83" s="42"/>
      <c r="X83" s="64"/>
    </row>
    <row r="84" spans="1:24" ht="15.75">
      <c r="A84" s="10">
        <f t="shared" si="19"/>
        <v>6</v>
      </c>
      <c r="B84" s="61" t="str">
        <f t="shared" si="20"/>
        <v>3.6</v>
      </c>
      <c r="C84" s="62" t="str">
        <f>'[1]Программа'!D93</f>
        <v>Экскаватор/ погрузчик  JCB4CX</v>
      </c>
      <c r="D84" s="45"/>
      <c r="E84" s="45"/>
      <c r="F84" s="74">
        <f>'[1]Программа'!H93</f>
        <v>1</v>
      </c>
      <c r="G84" s="51" t="str">
        <f t="shared" si="21"/>
        <v>1 шт</v>
      </c>
      <c r="H84" s="52">
        <f>YEAR('[1]Программа'!J93)</f>
        <v>2013</v>
      </c>
      <c r="I84" s="52">
        <f>YEAR('[1]Программа'!K93)</f>
        <v>2013</v>
      </c>
      <c r="J84" s="53">
        <f>'[1]Программа'!R93/1000*1.18</f>
        <v>3.5</v>
      </c>
      <c r="K84" s="46"/>
      <c r="L84" s="46"/>
      <c r="M84" s="45"/>
      <c r="N84" s="51" t="str">
        <f>G84</f>
        <v>1 шт</v>
      </c>
      <c r="O84" s="51"/>
      <c r="P84" s="51" t="str">
        <f t="shared" si="22"/>
        <v>1 шт</v>
      </c>
      <c r="Q84" s="53"/>
      <c r="R84" s="53">
        <f>'[1]Программа'!P93/1000</f>
        <v>2.9661016949152543</v>
      </c>
      <c r="S84" s="53"/>
      <c r="T84" s="56">
        <f t="shared" si="18"/>
        <v>2.9661016949152543</v>
      </c>
      <c r="U84" s="41"/>
      <c r="V84" s="42"/>
      <c r="W84" s="42"/>
      <c r="X84" s="64"/>
    </row>
    <row r="85" spans="1:24" ht="31.5">
      <c r="A85" s="10">
        <f t="shared" si="19"/>
        <v>7</v>
      </c>
      <c r="B85" s="61" t="str">
        <f t="shared" si="20"/>
        <v>3.7</v>
      </c>
      <c r="C85" s="62" t="str">
        <f>'[1]Программа'!D94</f>
        <v>Машина горизонтально-напрвленного бурения - ГНБ типа "Vermer" D9*13</v>
      </c>
      <c r="D85" s="45"/>
      <c r="E85" s="45"/>
      <c r="F85" s="74">
        <f>'[1]Программа'!H94</f>
        <v>1</v>
      </c>
      <c r="G85" s="51" t="str">
        <f t="shared" si="21"/>
        <v>1 шт</v>
      </c>
      <c r="H85" s="52">
        <f>YEAR('[1]Программа'!J94)</f>
        <v>2013</v>
      </c>
      <c r="I85" s="52">
        <f>YEAR('[1]Программа'!K94)</f>
        <v>2013</v>
      </c>
      <c r="J85" s="53">
        <f>'[1]Программа'!R94/1000*1.18</f>
        <v>7</v>
      </c>
      <c r="K85" s="46"/>
      <c r="L85" s="46"/>
      <c r="M85" s="45"/>
      <c r="N85" s="51" t="str">
        <f>G85</f>
        <v>1 шт</v>
      </c>
      <c r="O85" s="51"/>
      <c r="P85" s="51" t="str">
        <f t="shared" si="22"/>
        <v>1 шт</v>
      </c>
      <c r="Q85" s="53"/>
      <c r="R85" s="53">
        <f>'[1]Программа'!P94/1000</f>
        <v>5.932203389830509</v>
      </c>
      <c r="S85" s="53"/>
      <c r="T85" s="56">
        <f t="shared" si="18"/>
        <v>5.932203389830509</v>
      </c>
      <c r="U85" s="41"/>
      <c r="V85" s="42"/>
      <c r="W85" s="42"/>
      <c r="X85" s="64"/>
    </row>
    <row r="86" spans="1:24" ht="15.75">
      <c r="A86" s="10">
        <f t="shared" si="19"/>
        <v>8</v>
      </c>
      <c r="B86" s="61" t="str">
        <f t="shared" si="20"/>
        <v>3.8</v>
      </c>
      <c r="C86" s="62" t="str">
        <f>'[1]Программа'!D95</f>
        <v>Бригадный автомобиль Газель 33023</v>
      </c>
      <c r="D86" s="45"/>
      <c r="E86" s="45"/>
      <c r="F86" s="74">
        <f>'[1]Программа'!H95</f>
        <v>2</v>
      </c>
      <c r="G86" s="51" t="str">
        <f t="shared" si="21"/>
        <v>2 шт</v>
      </c>
      <c r="H86" s="52">
        <f>YEAR('[1]Программа'!J95)</f>
        <v>2013</v>
      </c>
      <c r="I86" s="52">
        <f>YEAR('[1]Программа'!K95)</f>
        <v>2013</v>
      </c>
      <c r="J86" s="53">
        <f>'[1]Программа'!R95/1000*1.18</f>
        <v>1.09</v>
      </c>
      <c r="K86" s="46"/>
      <c r="L86" s="46"/>
      <c r="M86" s="45"/>
      <c r="N86" s="51" t="str">
        <f>G86</f>
        <v>2 шт</v>
      </c>
      <c r="O86" s="51"/>
      <c r="P86" s="51" t="str">
        <f t="shared" si="22"/>
        <v>2 шт</v>
      </c>
      <c r="Q86" s="53"/>
      <c r="R86" s="53">
        <f>'[1]Программа'!P95/1000</f>
        <v>0.9237288135593221</v>
      </c>
      <c r="S86" s="53"/>
      <c r="T86" s="56">
        <f t="shared" si="18"/>
        <v>0.9237288135593221</v>
      </c>
      <c r="U86" s="41"/>
      <c r="V86" s="42"/>
      <c r="W86" s="42"/>
      <c r="X86" s="64"/>
    </row>
    <row r="87" spans="1:24" ht="15.75">
      <c r="A87" s="10">
        <f t="shared" si="19"/>
        <v>9</v>
      </c>
      <c r="B87" s="61" t="str">
        <f t="shared" si="20"/>
        <v>3.9</v>
      </c>
      <c r="C87" s="62" t="str">
        <f>'[1]Программа'!D96</f>
        <v>Легковой автомобиль </v>
      </c>
      <c r="D87" s="45"/>
      <c r="E87" s="45"/>
      <c r="F87" s="74">
        <f>'[1]Программа'!H96</f>
        <v>1</v>
      </c>
      <c r="G87" s="51" t="str">
        <f t="shared" si="21"/>
        <v>1 шт</v>
      </c>
      <c r="H87" s="52">
        <f>YEAR('[1]Программа'!J96)</f>
        <v>2013</v>
      </c>
      <c r="I87" s="52">
        <f>YEAR('[1]Программа'!K96)</f>
        <v>2013</v>
      </c>
      <c r="J87" s="53">
        <f>'[1]Программа'!R96/1000*1.18</f>
        <v>0.5</v>
      </c>
      <c r="K87" s="46"/>
      <c r="L87" s="46"/>
      <c r="M87" s="45"/>
      <c r="N87" s="51" t="str">
        <f>G87</f>
        <v>1 шт</v>
      </c>
      <c r="O87" s="51"/>
      <c r="P87" s="51" t="str">
        <f t="shared" si="22"/>
        <v>1 шт</v>
      </c>
      <c r="Q87" s="53"/>
      <c r="R87" s="53">
        <f>'[1]Программа'!P96/1000</f>
        <v>0.42372881355932207</v>
      </c>
      <c r="S87" s="53"/>
      <c r="T87" s="56">
        <f t="shared" si="18"/>
        <v>0.42372881355932207</v>
      </c>
      <c r="U87" s="41"/>
      <c r="V87" s="42"/>
      <c r="W87" s="42"/>
      <c r="X87" s="64"/>
    </row>
    <row r="88" spans="1:24" ht="15.75">
      <c r="A88" s="10">
        <f t="shared" si="19"/>
        <v>10</v>
      </c>
      <c r="B88" s="61" t="str">
        <f t="shared" si="20"/>
        <v>3.10</v>
      </c>
      <c r="C88" s="62" t="str">
        <f>'[1]Программа'!D97</f>
        <v>Самосвал МАЗ (9,6 т.)</v>
      </c>
      <c r="D88" s="45"/>
      <c r="E88" s="45"/>
      <c r="F88" s="74">
        <f>'[1]Программа'!H97</f>
        <v>1</v>
      </c>
      <c r="G88" s="51" t="str">
        <f t="shared" si="21"/>
        <v>1 шт</v>
      </c>
      <c r="H88" s="52">
        <f>YEAR('[1]Программа'!J97)</f>
        <v>2014</v>
      </c>
      <c r="I88" s="52">
        <f>YEAR('[1]Программа'!K97)</f>
        <v>2014</v>
      </c>
      <c r="J88" s="53">
        <f>'[1]Программа'!R97/1000*1.18</f>
        <v>1.415</v>
      </c>
      <c r="K88" s="46"/>
      <c r="L88" s="46"/>
      <c r="M88" s="45"/>
      <c r="N88" s="45"/>
      <c r="O88" s="51" t="str">
        <f>G88</f>
        <v>1 шт</v>
      </c>
      <c r="P88" s="51" t="str">
        <f t="shared" si="22"/>
        <v>1 шт</v>
      </c>
      <c r="Q88" s="53"/>
      <c r="R88" s="53"/>
      <c r="S88" s="53">
        <f>'[1]Программа'!Q97/1000</f>
        <v>1.1991525423728815</v>
      </c>
      <c r="T88" s="56">
        <f t="shared" si="18"/>
        <v>1.1991525423728815</v>
      </c>
      <c r="U88" s="41"/>
      <c r="V88" s="42"/>
      <c r="W88" s="42"/>
      <c r="X88" s="64"/>
    </row>
    <row r="89" spans="1:24" ht="15.75">
      <c r="A89" s="10">
        <f t="shared" si="19"/>
        <v>11</v>
      </c>
      <c r="B89" s="61" t="str">
        <f t="shared" si="20"/>
        <v>3.11</v>
      </c>
      <c r="C89" s="62" t="str">
        <f>'[1]Программа'!D98</f>
        <v>Автогидроподъемник 14-18 м.</v>
      </c>
      <c r="D89" s="45"/>
      <c r="E89" s="45"/>
      <c r="F89" s="74">
        <f>'[1]Программа'!H98</f>
        <v>1</v>
      </c>
      <c r="G89" s="51" t="str">
        <f t="shared" si="21"/>
        <v>1 шт</v>
      </c>
      <c r="H89" s="52">
        <f>YEAR('[1]Программа'!J98)</f>
        <v>2014</v>
      </c>
      <c r="I89" s="52">
        <f>YEAR('[1]Программа'!K98)</f>
        <v>2014</v>
      </c>
      <c r="J89" s="53">
        <f>'[1]Программа'!R98/1000*1.18</f>
        <v>3.0000000000000004</v>
      </c>
      <c r="K89" s="46"/>
      <c r="L89" s="46"/>
      <c r="M89" s="45"/>
      <c r="N89" s="45"/>
      <c r="O89" s="51" t="str">
        <f>G89</f>
        <v>1 шт</v>
      </c>
      <c r="P89" s="51" t="str">
        <f t="shared" si="22"/>
        <v>1 шт</v>
      </c>
      <c r="Q89" s="53"/>
      <c r="R89" s="53"/>
      <c r="S89" s="53">
        <f>'[1]Программа'!Q98/1000</f>
        <v>2.5423728813559325</v>
      </c>
      <c r="T89" s="56">
        <f t="shared" si="18"/>
        <v>2.5423728813559325</v>
      </c>
      <c r="U89" s="41"/>
      <c r="V89" s="42"/>
      <c r="W89" s="42"/>
      <c r="X89" s="64"/>
    </row>
    <row r="90" spans="1:24" ht="15.75">
      <c r="A90" s="10">
        <f t="shared" si="19"/>
        <v>12</v>
      </c>
      <c r="B90" s="61" t="str">
        <f t="shared" si="20"/>
        <v>3.12</v>
      </c>
      <c r="C90" s="62" t="str">
        <f>'[1]Программа'!D99</f>
        <v>Бригадный автомобиль Газель 33023</v>
      </c>
      <c r="D90" s="45"/>
      <c r="E90" s="45"/>
      <c r="F90" s="74">
        <f>'[1]Программа'!H99</f>
        <v>2</v>
      </c>
      <c r="G90" s="51" t="str">
        <f t="shared" si="21"/>
        <v>2 шт</v>
      </c>
      <c r="H90" s="52">
        <f>YEAR('[1]Программа'!J99)</f>
        <v>2014</v>
      </c>
      <c r="I90" s="52">
        <f>YEAR('[1]Программа'!K99)</f>
        <v>2014</v>
      </c>
      <c r="J90" s="53">
        <f>'[1]Программа'!R99/1000*1.18</f>
        <v>1.09</v>
      </c>
      <c r="K90" s="46"/>
      <c r="L90" s="46"/>
      <c r="M90" s="45"/>
      <c r="N90" s="45"/>
      <c r="O90" s="51" t="str">
        <f>G90</f>
        <v>2 шт</v>
      </c>
      <c r="P90" s="51" t="str">
        <f t="shared" si="22"/>
        <v>2 шт</v>
      </c>
      <c r="Q90" s="53"/>
      <c r="R90" s="53"/>
      <c r="S90" s="53">
        <f>'[1]Программа'!Q99/1000</f>
        <v>0.9237288135593221</v>
      </c>
      <c r="T90" s="56">
        <f t="shared" si="18"/>
        <v>0.9237288135593221</v>
      </c>
      <c r="U90" s="41"/>
      <c r="V90" s="42"/>
      <c r="W90" s="42"/>
      <c r="X90" s="64"/>
    </row>
    <row r="91" spans="2:23" ht="15.75">
      <c r="B91" s="147" t="s">
        <v>63</v>
      </c>
      <c r="C91" s="148"/>
      <c r="D91" s="75"/>
      <c r="E91" s="75"/>
      <c r="F91" s="76"/>
      <c r="G91" s="75"/>
      <c r="H91" s="75"/>
      <c r="I91" s="75"/>
      <c r="J91" s="77"/>
      <c r="K91" s="77"/>
      <c r="L91" s="77"/>
      <c r="M91" s="75"/>
      <c r="N91" s="75"/>
      <c r="O91" s="75"/>
      <c r="P91" s="75"/>
      <c r="Q91" s="78"/>
      <c r="R91" s="78"/>
      <c r="S91" s="78"/>
      <c r="T91" s="79"/>
      <c r="U91" s="41"/>
      <c r="V91" s="42"/>
      <c r="W91" s="42"/>
    </row>
    <row r="92" spans="2:23" ht="31.5">
      <c r="B92" s="27"/>
      <c r="C92" s="28" t="s">
        <v>64</v>
      </c>
      <c r="D92" s="45"/>
      <c r="E92" s="45"/>
      <c r="F92" s="57"/>
      <c r="G92" s="45"/>
      <c r="H92" s="45"/>
      <c r="I92" s="45"/>
      <c r="J92" s="46"/>
      <c r="K92" s="46"/>
      <c r="L92" s="46"/>
      <c r="M92" s="45"/>
      <c r="N92" s="45"/>
      <c r="O92" s="45"/>
      <c r="P92" s="45"/>
      <c r="Q92" s="53"/>
      <c r="R92" s="53"/>
      <c r="S92" s="53"/>
      <c r="T92" s="56"/>
      <c r="U92" s="41"/>
      <c r="V92" s="42"/>
      <c r="W92" s="42"/>
    </row>
    <row r="93" spans="2:23" ht="15.75">
      <c r="B93" s="48">
        <v>1</v>
      </c>
      <c r="C93" s="54" t="s">
        <v>65</v>
      </c>
      <c r="D93" s="45"/>
      <c r="E93" s="45"/>
      <c r="F93" s="57"/>
      <c r="G93" s="45"/>
      <c r="H93" s="45"/>
      <c r="I93" s="45"/>
      <c r="J93" s="46"/>
      <c r="K93" s="46"/>
      <c r="L93" s="46"/>
      <c r="M93" s="45"/>
      <c r="N93" s="45"/>
      <c r="O93" s="45"/>
      <c r="P93" s="45"/>
      <c r="Q93" s="53"/>
      <c r="R93" s="53"/>
      <c r="S93" s="53"/>
      <c r="T93" s="56"/>
      <c r="U93" s="41"/>
      <c r="V93" s="42"/>
      <c r="W93" s="42"/>
    </row>
    <row r="94" spans="2:23" ht="15.75">
      <c r="B94" s="48">
        <v>2</v>
      </c>
      <c r="C94" s="54" t="s">
        <v>66</v>
      </c>
      <c r="D94" s="45"/>
      <c r="E94" s="45"/>
      <c r="F94" s="57"/>
      <c r="G94" s="45"/>
      <c r="H94" s="45"/>
      <c r="I94" s="45"/>
      <c r="J94" s="46"/>
      <c r="K94" s="46"/>
      <c r="L94" s="46"/>
      <c r="M94" s="45"/>
      <c r="N94" s="45"/>
      <c r="O94" s="45"/>
      <c r="P94" s="45"/>
      <c r="Q94" s="53"/>
      <c r="R94" s="53"/>
      <c r="S94" s="53"/>
      <c r="T94" s="56"/>
      <c r="U94" s="41"/>
      <c r="V94" s="42"/>
      <c r="W94" s="42"/>
    </row>
    <row r="95" spans="2:23" ht="16.5" thickBot="1">
      <c r="B95" s="80" t="s">
        <v>67</v>
      </c>
      <c r="C95" s="81"/>
      <c r="D95" s="82"/>
      <c r="E95" s="82"/>
      <c r="F95" s="83"/>
      <c r="G95" s="82"/>
      <c r="H95" s="82"/>
      <c r="I95" s="82"/>
      <c r="J95" s="84"/>
      <c r="K95" s="84"/>
      <c r="L95" s="84"/>
      <c r="M95" s="82"/>
      <c r="N95" s="82"/>
      <c r="O95" s="82"/>
      <c r="P95" s="82"/>
      <c r="Q95" s="85"/>
      <c r="R95" s="85"/>
      <c r="S95" s="85"/>
      <c r="T95" s="86"/>
      <c r="U95" s="41"/>
      <c r="V95" s="42"/>
      <c r="W95" s="42"/>
    </row>
    <row r="96" spans="2:20" ht="15.75">
      <c r="B96" s="87"/>
      <c r="C96" s="88"/>
      <c r="D96" s="89"/>
      <c r="E96" s="89"/>
      <c r="F96" s="90"/>
      <c r="G96" s="89"/>
      <c r="H96" s="89"/>
      <c r="I96" s="89"/>
      <c r="J96" s="91"/>
      <c r="K96" s="91"/>
      <c r="L96" s="91"/>
      <c r="M96" s="89"/>
      <c r="N96" s="89"/>
      <c r="O96" s="89"/>
      <c r="P96" s="89"/>
      <c r="Q96" s="92"/>
      <c r="R96" s="92"/>
      <c r="S96" s="92"/>
      <c r="T96" s="41"/>
    </row>
    <row r="97" spans="2:3" ht="15.75">
      <c r="B97" s="93"/>
      <c r="C97" s="18" t="s">
        <v>68</v>
      </c>
    </row>
    <row r="98" spans="2:3" ht="15.75">
      <c r="B98" s="94"/>
      <c r="C98" s="18" t="s">
        <v>69</v>
      </c>
    </row>
    <row r="99" spans="2:3" ht="15.75">
      <c r="B99" s="94"/>
      <c r="C99" s="88" t="s">
        <v>70</v>
      </c>
    </row>
    <row r="100" spans="3:20" ht="15.75" customHeight="1">
      <c r="C100" s="95" t="s">
        <v>71</v>
      </c>
      <c r="D100" s="95"/>
      <c r="E100" s="95"/>
      <c r="F100" s="96"/>
      <c r="G100" s="95"/>
      <c r="H100" s="95"/>
      <c r="I100" s="95"/>
      <c r="J100" s="95"/>
      <c r="K100" s="95"/>
      <c r="R100" s="97"/>
      <c r="T100" s="98"/>
    </row>
    <row r="101" spans="2:11" ht="23.25" customHeight="1">
      <c r="B101" s="94"/>
      <c r="C101" s="95"/>
      <c r="D101" s="95"/>
      <c r="E101" s="95"/>
      <c r="F101" s="96"/>
      <c r="G101" s="95"/>
      <c r="H101" s="95"/>
      <c r="I101" s="95"/>
      <c r="J101" s="95"/>
      <c r="K101" s="95"/>
    </row>
  </sheetData>
  <mergeCells count="17">
    <mergeCell ref="Q2:T2"/>
    <mergeCell ref="R3:T3"/>
    <mergeCell ref="B5:T5"/>
    <mergeCell ref="B8:B10"/>
    <mergeCell ref="C8:C10"/>
    <mergeCell ref="D8:D9"/>
    <mergeCell ref="E8:E10"/>
    <mergeCell ref="F8:F10"/>
    <mergeCell ref="G8:G9"/>
    <mergeCell ref="H8:H10"/>
    <mergeCell ref="M8:P8"/>
    <mergeCell ref="Q8:T8"/>
    <mergeCell ref="B91:C91"/>
    <mergeCell ref="I8:I10"/>
    <mergeCell ref="J8:J9"/>
    <mergeCell ref="K8:K9"/>
    <mergeCell ref="L8:L9"/>
  </mergeCells>
  <printOptions/>
  <pageMargins left="0.75" right="0.2" top="1" bottom="1" header="0.5" footer="0.5"/>
  <pageSetup horizontalDpi="600" verticalDpi="600" orientation="landscape" paperSize="8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2"/>
  <sheetViews>
    <sheetView tabSelected="1" workbookViewId="0" topLeftCell="A1">
      <selection activeCell="V6" sqref="V6"/>
    </sheetView>
  </sheetViews>
  <sheetFormatPr defaultColWidth="10.25390625" defaultRowHeight="12.75" outlineLevelCol="2"/>
  <cols>
    <col min="1" max="1" width="4.00390625" style="10" customWidth="1"/>
    <col min="2" max="2" width="10.25390625" style="17" customWidth="1"/>
    <col min="3" max="3" width="42.125" style="18" bestFit="1" customWidth="1"/>
    <col min="4" max="4" width="13.25390625" style="19" customWidth="1"/>
    <col min="5" max="5" width="15.75390625" style="19" hidden="1" customWidth="1" outlineLevel="1"/>
    <col min="6" max="6" width="14.00390625" style="20" hidden="1" customWidth="1" outlineLevel="2"/>
    <col min="7" max="7" width="16.75390625" style="19" customWidth="1" collapsed="1"/>
    <col min="8" max="8" width="16.75390625" style="19" customWidth="1"/>
    <col min="9" max="9" width="16.875" style="19" customWidth="1"/>
    <col min="10" max="10" width="18.25390625" style="21" customWidth="1"/>
    <col min="11" max="11" width="18.375" style="21" customWidth="1"/>
    <col min="12" max="12" width="18.125" style="21" customWidth="1"/>
    <col min="13" max="13" width="15.375" style="19" customWidth="1"/>
    <col min="14" max="14" width="15.125" style="19" customWidth="1"/>
    <col min="15" max="15" width="14.625" style="19" customWidth="1"/>
    <col min="16" max="17" width="15.625" style="19" customWidth="1"/>
    <col min="18" max="19" width="15.125" style="22" customWidth="1"/>
    <col min="20" max="21" width="14.875" style="22" customWidth="1"/>
    <col min="22" max="22" width="14.125" style="21" customWidth="1"/>
    <col min="23" max="16384" width="10.25390625" style="10" customWidth="1"/>
  </cols>
  <sheetData>
    <row r="1" spans="2:22" s="1" customFormat="1" ht="18.75">
      <c r="B1" s="2"/>
      <c r="C1" s="3"/>
      <c r="D1" s="4"/>
      <c r="E1" s="4"/>
      <c r="F1" s="5"/>
      <c r="G1" s="3"/>
      <c r="H1" s="3"/>
      <c r="I1" s="3"/>
      <c r="J1" s="6"/>
      <c r="K1" s="6"/>
      <c r="L1" s="3"/>
      <c r="M1" s="3"/>
      <c r="N1" s="3"/>
      <c r="O1" s="6"/>
      <c r="P1" s="6"/>
      <c r="Q1" s="3"/>
      <c r="R1" s="7"/>
      <c r="S1" s="7"/>
      <c r="U1" s="7" t="s">
        <v>72</v>
      </c>
      <c r="V1" s="6"/>
    </row>
    <row r="2" spans="2:22" s="1" customFormat="1" ht="36" customHeight="1">
      <c r="B2" s="2"/>
      <c r="C2" s="3"/>
      <c r="D2" s="4"/>
      <c r="E2" s="4"/>
      <c r="F2" s="5"/>
      <c r="G2" s="3"/>
      <c r="H2" s="3"/>
      <c r="I2" s="3"/>
      <c r="J2" s="6"/>
      <c r="K2" s="6"/>
      <c r="L2" s="3"/>
      <c r="M2" s="3"/>
      <c r="N2" s="3"/>
      <c r="O2" s="3"/>
      <c r="P2" s="3"/>
      <c r="Q2" s="3"/>
      <c r="R2" s="7"/>
      <c r="S2" s="154" t="s">
        <v>1</v>
      </c>
      <c r="T2" s="155"/>
      <c r="U2" s="155"/>
      <c r="V2" s="155"/>
    </row>
    <row r="3" spans="2:22" s="1" customFormat="1" ht="18.75">
      <c r="B3" s="2"/>
      <c r="C3" s="9"/>
      <c r="D3" s="4"/>
      <c r="E3" s="4"/>
      <c r="F3" s="5"/>
      <c r="H3" s="3"/>
      <c r="I3" s="3"/>
      <c r="J3" s="6"/>
      <c r="K3" s="6"/>
      <c r="L3" s="3"/>
      <c r="M3" s="3"/>
      <c r="N3" s="3"/>
      <c r="O3" s="3"/>
      <c r="P3" s="3"/>
      <c r="Q3" s="3"/>
      <c r="R3" s="7"/>
      <c r="S3" s="7"/>
      <c r="T3" s="156" t="s">
        <v>125</v>
      </c>
      <c r="U3" s="155"/>
      <c r="V3" s="155"/>
    </row>
    <row r="4" spans="2:22" ht="15.75">
      <c r="B4" s="12"/>
      <c r="C4" s="13"/>
      <c r="D4" s="13"/>
      <c r="E4" s="13"/>
      <c r="F4" s="14"/>
      <c r="G4" s="15"/>
      <c r="H4" s="15"/>
      <c r="I4" s="15"/>
      <c r="J4" s="13"/>
      <c r="K4" s="13"/>
      <c r="L4" s="13"/>
      <c r="M4" s="15"/>
      <c r="N4" s="15"/>
      <c r="O4" s="13"/>
      <c r="P4" s="13"/>
      <c r="Q4" s="15"/>
      <c r="R4" s="16"/>
      <c r="S4" s="16"/>
      <c r="T4" s="16"/>
      <c r="U4" s="16"/>
      <c r="V4" s="13"/>
    </row>
    <row r="5" spans="2:22" ht="18.75">
      <c r="B5" s="157" t="s">
        <v>73</v>
      </c>
      <c r="C5" s="157"/>
      <c r="D5" s="157"/>
      <c r="E5" s="157"/>
      <c r="F5" s="158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</row>
    <row r="6" spans="2:22" ht="15.75">
      <c r="B6" s="12"/>
      <c r="C6" s="13"/>
      <c r="D6" s="13"/>
      <c r="E6" s="13"/>
      <c r="F6" s="14"/>
      <c r="G6" s="15"/>
      <c r="H6" s="15"/>
      <c r="I6" s="15"/>
      <c r="J6" s="13"/>
      <c r="K6" s="13"/>
      <c r="L6" s="13"/>
      <c r="M6" s="15"/>
      <c r="N6" s="15"/>
      <c r="O6" s="13"/>
      <c r="P6" s="13"/>
      <c r="Q6" s="15"/>
      <c r="R6" s="16"/>
      <c r="S6" s="16"/>
      <c r="T6" s="16"/>
      <c r="U6" s="16"/>
      <c r="V6" s="13"/>
    </row>
    <row r="7" ht="16.5" thickBot="1"/>
    <row r="8" spans="2:22" ht="15.75">
      <c r="B8" s="159" t="s">
        <v>3</v>
      </c>
      <c r="C8" s="162" t="s">
        <v>4</v>
      </c>
      <c r="D8" s="149" t="s">
        <v>5</v>
      </c>
      <c r="E8" s="165" t="s">
        <v>6</v>
      </c>
      <c r="F8" s="168"/>
      <c r="G8" s="149" t="s">
        <v>7</v>
      </c>
      <c r="H8" s="149" t="s">
        <v>8</v>
      </c>
      <c r="I8" s="149" t="s">
        <v>9</v>
      </c>
      <c r="J8" s="152" t="s">
        <v>10</v>
      </c>
      <c r="K8" s="152" t="s">
        <v>11</v>
      </c>
      <c r="L8" s="152" t="s">
        <v>12</v>
      </c>
      <c r="M8" s="144" t="s">
        <v>13</v>
      </c>
      <c r="N8" s="144"/>
      <c r="O8" s="144"/>
      <c r="P8" s="144"/>
      <c r="Q8" s="144"/>
      <c r="R8" s="145" t="s">
        <v>14</v>
      </c>
      <c r="S8" s="145"/>
      <c r="T8" s="145"/>
      <c r="U8" s="139"/>
      <c r="V8" s="146"/>
    </row>
    <row r="9" spans="2:22" ht="46.5" customHeight="1">
      <c r="B9" s="160"/>
      <c r="C9" s="163"/>
      <c r="D9" s="150"/>
      <c r="E9" s="166"/>
      <c r="F9" s="136"/>
      <c r="G9" s="150"/>
      <c r="H9" s="150"/>
      <c r="I9" s="150"/>
      <c r="J9" s="153"/>
      <c r="K9" s="153"/>
      <c r="L9" s="153"/>
      <c r="M9" s="31" t="s">
        <v>74</v>
      </c>
      <c r="N9" s="31" t="s">
        <v>75</v>
      </c>
      <c r="O9" s="31" t="s">
        <v>76</v>
      </c>
      <c r="P9" s="31" t="s">
        <v>77</v>
      </c>
      <c r="Q9" s="29" t="s">
        <v>18</v>
      </c>
      <c r="R9" s="31" t="s">
        <v>74</v>
      </c>
      <c r="S9" s="31" t="s">
        <v>75</v>
      </c>
      <c r="T9" s="31" t="s">
        <v>76</v>
      </c>
      <c r="U9" s="31" t="s">
        <v>77</v>
      </c>
      <c r="V9" s="99" t="s">
        <v>18</v>
      </c>
    </row>
    <row r="10" spans="2:22" ht="88.5" customHeight="1" thickBot="1">
      <c r="B10" s="175"/>
      <c r="C10" s="164"/>
      <c r="D10" s="33" t="s">
        <v>19</v>
      </c>
      <c r="E10" s="167"/>
      <c r="F10" s="137"/>
      <c r="G10" s="33" t="s">
        <v>20</v>
      </c>
      <c r="H10" s="151"/>
      <c r="I10" s="151"/>
      <c r="J10" s="34" t="s">
        <v>21</v>
      </c>
      <c r="K10" s="84" t="s">
        <v>21</v>
      </c>
      <c r="L10" s="34" t="s">
        <v>21</v>
      </c>
      <c r="M10" s="33" t="s">
        <v>20</v>
      </c>
      <c r="N10" s="33" t="s">
        <v>20</v>
      </c>
      <c r="O10" s="33" t="s">
        <v>20</v>
      </c>
      <c r="P10" s="33" t="s">
        <v>20</v>
      </c>
      <c r="Q10" s="33" t="s">
        <v>20</v>
      </c>
      <c r="R10" s="35" t="s">
        <v>21</v>
      </c>
      <c r="S10" s="35" t="s">
        <v>21</v>
      </c>
      <c r="T10" s="35" t="s">
        <v>21</v>
      </c>
      <c r="U10" s="35" t="s">
        <v>21</v>
      </c>
      <c r="V10" s="100" t="s">
        <v>21</v>
      </c>
    </row>
    <row r="11" spans="2:23" ht="15.75">
      <c r="B11" s="23"/>
      <c r="C11" s="24" t="s">
        <v>22</v>
      </c>
      <c r="D11" s="25"/>
      <c r="E11" s="25"/>
      <c r="F11" s="37"/>
      <c r="G11" s="38"/>
      <c r="H11" s="25"/>
      <c r="I11" s="25"/>
      <c r="J11" s="26">
        <f>J13+J19+J46</f>
        <v>135.22724537503748</v>
      </c>
      <c r="K11" s="77"/>
      <c r="L11" s="26"/>
      <c r="M11" s="38"/>
      <c r="N11" s="38"/>
      <c r="O11" s="38"/>
      <c r="P11" s="38"/>
      <c r="Q11" s="38"/>
      <c r="R11" s="26">
        <f>R13+R19+R46</f>
        <v>14.390267488001696</v>
      </c>
      <c r="S11" s="26">
        <f>S13+S19+S46</f>
        <v>33.26882612886</v>
      </c>
      <c r="T11" s="26">
        <f>T13+T19+T46</f>
        <v>27.637085216579997</v>
      </c>
      <c r="U11" s="26">
        <f>U13+U19+U46</f>
        <v>39.303148453878194</v>
      </c>
      <c r="V11" s="40">
        <f>SUM(R11:U11)</f>
        <v>114.5993272873199</v>
      </c>
      <c r="W11" s="43"/>
    </row>
    <row r="12" spans="2:23" ht="15.75">
      <c r="B12" s="27"/>
      <c r="C12" s="28" t="s">
        <v>23</v>
      </c>
      <c r="D12" s="29"/>
      <c r="E12" s="29"/>
      <c r="F12" s="44"/>
      <c r="G12" s="45"/>
      <c r="H12" s="29"/>
      <c r="I12" s="29"/>
      <c r="J12" s="30">
        <f>R12*1.18+S12*1.18+T12*1.18</f>
        <v>1.57884</v>
      </c>
      <c r="K12" s="46"/>
      <c r="L12" s="30"/>
      <c r="M12" s="45"/>
      <c r="N12" s="45"/>
      <c r="O12" s="45"/>
      <c r="P12" s="45"/>
      <c r="Q12" s="45"/>
      <c r="R12" s="31">
        <f>R20</f>
        <v>0</v>
      </c>
      <c r="S12" s="31">
        <f>S20</f>
        <v>0.6</v>
      </c>
      <c r="T12" s="31">
        <f>T20</f>
        <v>0.738</v>
      </c>
      <c r="U12" s="31">
        <f>U20</f>
        <v>1.592</v>
      </c>
      <c r="V12" s="47">
        <f>V20</f>
        <v>2.93</v>
      </c>
      <c r="W12" s="43"/>
    </row>
    <row r="13" spans="2:23" ht="31.5">
      <c r="B13" s="27">
        <v>1</v>
      </c>
      <c r="C13" s="28" t="s">
        <v>24</v>
      </c>
      <c r="D13" s="29"/>
      <c r="E13" s="29"/>
      <c r="F13" s="44"/>
      <c r="G13" s="29"/>
      <c r="H13" s="29"/>
      <c r="I13" s="29"/>
      <c r="J13" s="30">
        <f>J14</f>
        <v>51.4730396</v>
      </c>
      <c r="K13" s="46"/>
      <c r="L13" s="30"/>
      <c r="M13" s="45"/>
      <c r="N13" s="45"/>
      <c r="O13" s="45"/>
      <c r="P13" s="45"/>
      <c r="Q13" s="45"/>
      <c r="R13" s="30">
        <f>R14</f>
        <v>5.934186800000001</v>
      </c>
      <c r="S13" s="30">
        <f>S14</f>
        <v>14.802</v>
      </c>
      <c r="T13" s="30">
        <f>T14</f>
        <v>13.65</v>
      </c>
      <c r="U13" s="30">
        <f>U14</f>
        <v>9.235000000000001</v>
      </c>
      <c r="V13" s="32">
        <f>SUM(R13:U13)</f>
        <v>43.6211868</v>
      </c>
      <c r="W13" s="43"/>
    </row>
    <row r="14" spans="2:22" ht="31.5">
      <c r="B14" s="27" t="s">
        <v>25</v>
      </c>
      <c r="C14" s="28" t="s">
        <v>26</v>
      </c>
      <c r="D14" s="29"/>
      <c r="E14" s="29"/>
      <c r="F14" s="44"/>
      <c r="G14" s="29"/>
      <c r="H14" s="29"/>
      <c r="I14" s="29"/>
      <c r="J14" s="30">
        <f>SUM(J15:J18)</f>
        <v>51.4730396</v>
      </c>
      <c r="K14" s="46"/>
      <c r="L14" s="30"/>
      <c r="M14" s="45"/>
      <c r="N14" s="45"/>
      <c r="O14" s="45"/>
      <c r="P14" s="45"/>
      <c r="Q14" s="45"/>
      <c r="R14" s="31">
        <f>SUM(R15:R18)</f>
        <v>5.934186800000001</v>
      </c>
      <c r="S14" s="31">
        <f>SUM(S15:S18)</f>
        <v>14.802</v>
      </c>
      <c r="T14" s="31">
        <f>SUM(T15:T18)</f>
        <v>13.65</v>
      </c>
      <c r="U14" s="31">
        <f>SUM(U15:U18)</f>
        <v>9.235000000000001</v>
      </c>
      <c r="V14" s="47">
        <f>SUM(V15:V18)</f>
        <v>43.621186800000004</v>
      </c>
    </row>
    <row r="15" spans="2:22" ht="76.5" customHeight="1">
      <c r="B15" s="48" t="s">
        <v>27</v>
      </c>
      <c r="C15" s="49" t="str">
        <f>'[2]Программа'!D22</f>
        <v>Установка учетов с АСКУЭ  на границе балансовой принадлежности с многоэтажными жилыми домами</v>
      </c>
      <c r="D15" s="45" t="s">
        <v>28</v>
      </c>
      <c r="E15" s="45"/>
      <c r="F15" s="50">
        <v>1143</v>
      </c>
      <c r="G15" s="51" t="s">
        <v>78</v>
      </c>
      <c r="H15" s="45">
        <v>2012</v>
      </c>
      <c r="I15" s="45">
        <v>2012</v>
      </c>
      <c r="J15" s="46">
        <v>25.0429866</v>
      </c>
      <c r="K15" s="46"/>
      <c r="L15" s="46"/>
      <c r="M15" s="52">
        <v>240</v>
      </c>
      <c r="N15" s="52">
        <v>320</v>
      </c>
      <c r="O15" s="52">
        <v>320</v>
      </c>
      <c r="P15" s="52">
        <v>263</v>
      </c>
      <c r="Q15" s="52">
        <v>1143</v>
      </c>
      <c r="R15" s="53">
        <v>3.8541868</v>
      </c>
      <c r="S15" s="53">
        <v>6.1</v>
      </c>
      <c r="T15" s="53">
        <v>6.1</v>
      </c>
      <c r="U15" s="101">
        <v>5.169</v>
      </c>
      <c r="V15" s="32">
        <f>SUM(R15:U15)</f>
        <v>21.223186799999997</v>
      </c>
    </row>
    <row r="16" spans="2:22" ht="61.5" customHeight="1">
      <c r="B16" s="48" t="s">
        <v>32</v>
      </c>
      <c r="C16" s="49" t="str">
        <f>'[2]Программа'!D23</f>
        <v>Установка учетов с АСКУЭ  на границе балансовой принадлежности с индивидуальными жилыми домами</v>
      </c>
      <c r="D16" s="45" t="s">
        <v>28</v>
      </c>
      <c r="E16" s="45"/>
      <c r="F16" s="50">
        <v>725</v>
      </c>
      <c r="G16" s="51" t="s">
        <v>33</v>
      </c>
      <c r="H16" s="45">
        <v>2012</v>
      </c>
      <c r="I16" s="45">
        <v>2012</v>
      </c>
      <c r="J16" s="46">
        <v>9.4913182</v>
      </c>
      <c r="K16" s="46"/>
      <c r="L16" s="46"/>
      <c r="M16" s="45">
        <v>190</v>
      </c>
      <c r="N16" s="52">
        <v>210</v>
      </c>
      <c r="O16" s="52">
        <v>210</v>
      </c>
      <c r="P16" s="52">
        <v>115</v>
      </c>
      <c r="Q16" s="52">
        <v>725</v>
      </c>
      <c r="R16" s="53">
        <v>1.1</v>
      </c>
      <c r="S16" s="53">
        <v>2.5</v>
      </c>
      <c r="T16" s="53">
        <v>2.5</v>
      </c>
      <c r="U16" s="101">
        <v>1.943</v>
      </c>
      <c r="V16" s="32">
        <f>SUM(R16:U16)</f>
        <v>8.043</v>
      </c>
    </row>
    <row r="17" spans="2:22" ht="49.5" customHeight="1">
      <c r="B17" s="48" t="s">
        <v>36</v>
      </c>
      <c r="C17" s="49" t="str">
        <f>'[2]Программа'!D24</f>
        <v>Монтаж в трансформаторных подстанциях устройств передачи данных для АСКУЭ</v>
      </c>
      <c r="D17" s="45" t="s">
        <v>28</v>
      </c>
      <c r="E17" s="45"/>
      <c r="F17" s="50">
        <v>200</v>
      </c>
      <c r="G17" s="51" t="s">
        <v>79</v>
      </c>
      <c r="H17" s="45">
        <v>2012</v>
      </c>
      <c r="I17" s="45">
        <v>2012</v>
      </c>
      <c r="J17" s="46">
        <v>11.5083276</v>
      </c>
      <c r="K17" s="46"/>
      <c r="L17" s="46"/>
      <c r="M17" s="52">
        <v>20</v>
      </c>
      <c r="N17" s="52">
        <v>80</v>
      </c>
      <c r="O17" s="52">
        <v>80</v>
      </c>
      <c r="P17" s="52">
        <v>20</v>
      </c>
      <c r="Q17" s="52">
        <v>200</v>
      </c>
      <c r="R17" s="53">
        <v>0.98</v>
      </c>
      <c r="S17" s="53">
        <v>3.9</v>
      </c>
      <c r="T17" s="53">
        <v>3.9</v>
      </c>
      <c r="U17" s="101">
        <v>0.973</v>
      </c>
      <c r="V17" s="32">
        <f>SUM(R17:U17)</f>
        <v>9.753</v>
      </c>
    </row>
    <row r="18" spans="2:22" ht="49.5" customHeight="1">
      <c r="B18" s="48" t="s">
        <v>39</v>
      </c>
      <c r="C18" s="49" t="str">
        <f>'[2]Программа'!D25</f>
        <v>Монтаж системы сигнализации в трансформаторной подстанции</v>
      </c>
      <c r="D18" s="45" t="s">
        <v>28</v>
      </c>
      <c r="E18" s="45"/>
      <c r="F18" s="50">
        <v>319</v>
      </c>
      <c r="G18" s="51" t="s">
        <v>80</v>
      </c>
      <c r="H18" s="45">
        <v>2012</v>
      </c>
      <c r="I18" s="45">
        <v>2012</v>
      </c>
      <c r="J18" s="46">
        <v>5.430407199999999</v>
      </c>
      <c r="K18" s="46"/>
      <c r="L18" s="46"/>
      <c r="M18" s="52">
        <v>0</v>
      </c>
      <c r="N18" s="52">
        <v>150</v>
      </c>
      <c r="O18" s="52">
        <v>85</v>
      </c>
      <c r="P18" s="52">
        <v>84</v>
      </c>
      <c r="Q18" s="52">
        <v>319</v>
      </c>
      <c r="R18" s="53">
        <v>0</v>
      </c>
      <c r="S18" s="53">
        <v>2.302</v>
      </c>
      <c r="T18" s="53">
        <v>1.15</v>
      </c>
      <c r="U18" s="101">
        <v>1.15</v>
      </c>
      <c r="V18" s="32">
        <f>SUM(R18:U18)</f>
        <v>4.602</v>
      </c>
    </row>
    <row r="19" spans="2:22" ht="15.75">
      <c r="B19" s="27" t="s">
        <v>42</v>
      </c>
      <c r="C19" s="28" t="s">
        <v>43</v>
      </c>
      <c r="D19" s="29"/>
      <c r="E19" s="29"/>
      <c r="F19" s="44"/>
      <c r="G19" s="29"/>
      <c r="H19" s="29"/>
      <c r="I19" s="29"/>
      <c r="J19" s="30">
        <f>J21+J22</f>
        <v>73.25820577503747</v>
      </c>
      <c r="K19" s="46"/>
      <c r="L19" s="30"/>
      <c r="M19" s="45"/>
      <c r="N19" s="45"/>
      <c r="O19" s="45"/>
      <c r="P19" s="45"/>
      <c r="Q19" s="45"/>
      <c r="R19" s="31">
        <f>R21+R22</f>
        <v>2.5654027219</v>
      </c>
      <c r="S19" s="31">
        <f>S21+S22</f>
        <v>18.46682612886</v>
      </c>
      <c r="T19" s="31">
        <f>T21+T22</f>
        <v>13.987085216579999</v>
      </c>
      <c r="U19" s="31">
        <f>U21+U22</f>
        <v>27.063911165742603</v>
      </c>
      <c r="V19" s="32">
        <f>V21+V22</f>
        <v>62.0832252330826</v>
      </c>
    </row>
    <row r="20" spans="2:22" ht="15.75">
      <c r="B20" s="48"/>
      <c r="C20" s="54" t="s">
        <v>23</v>
      </c>
      <c r="D20" s="45"/>
      <c r="E20" s="29"/>
      <c r="F20" s="44"/>
      <c r="G20" s="45"/>
      <c r="H20" s="45"/>
      <c r="I20" s="45"/>
      <c r="J20" s="46">
        <v>3.4574</v>
      </c>
      <c r="K20" s="46"/>
      <c r="L20" s="46"/>
      <c r="M20" s="45"/>
      <c r="N20" s="45"/>
      <c r="O20" s="45"/>
      <c r="P20" s="45"/>
      <c r="Q20" s="45"/>
      <c r="R20" s="53">
        <v>0</v>
      </c>
      <c r="S20" s="53">
        <v>0.6</v>
      </c>
      <c r="T20" s="53">
        <v>0.738</v>
      </c>
      <c r="U20" s="53">
        <v>1.592</v>
      </c>
      <c r="V20" s="47">
        <f>V23</f>
        <v>2.93</v>
      </c>
    </row>
    <row r="21" spans="2:22" ht="31.5">
      <c r="B21" s="27" t="s">
        <v>44</v>
      </c>
      <c r="C21" s="28" t="s">
        <v>26</v>
      </c>
      <c r="D21" s="29"/>
      <c r="E21" s="29"/>
      <c r="F21" s="44"/>
      <c r="G21" s="29"/>
      <c r="H21" s="29"/>
      <c r="I21" s="29"/>
      <c r="J21" s="30"/>
      <c r="K21" s="46"/>
      <c r="L21" s="30"/>
      <c r="M21" s="45"/>
      <c r="N21" s="45"/>
      <c r="O21" s="45"/>
      <c r="P21" s="45"/>
      <c r="Q21" s="45"/>
      <c r="R21" s="53"/>
      <c r="S21" s="53"/>
      <c r="T21" s="53"/>
      <c r="U21" s="101"/>
      <c r="V21" s="32"/>
    </row>
    <row r="22" spans="2:22" ht="15.75">
      <c r="B22" s="27" t="s">
        <v>45</v>
      </c>
      <c r="C22" s="28" t="s">
        <v>46</v>
      </c>
      <c r="D22" s="45"/>
      <c r="E22" s="45"/>
      <c r="F22" s="57"/>
      <c r="G22" s="45"/>
      <c r="H22" s="45"/>
      <c r="I22" s="45"/>
      <c r="J22" s="30">
        <f>J24+J26+J30+J39+J44</f>
        <v>73.25820577503747</v>
      </c>
      <c r="K22" s="46"/>
      <c r="L22" s="46"/>
      <c r="M22" s="45"/>
      <c r="N22" s="45"/>
      <c r="O22" s="45"/>
      <c r="P22" s="45"/>
      <c r="Q22" s="45"/>
      <c r="R22" s="30">
        <f>R24+R26+R30+R39+R44</f>
        <v>2.5654027219</v>
      </c>
      <c r="S22" s="30">
        <f>S24+S26+S30+S39+S44</f>
        <v>18.46682612886</v>
      </c>
      <c r="T22" s="30">
        <f>T24+T26+T30+T39+T44</f>
        <v>13.987085216579999</v>
      </c>
      <c r="U22" s="30">
        <f>U24+U26+U30+U39+U44</f>
        <v>27.063911165742603</v>
      </c>
      <c r="V22" s="32">
        <f>SUM(R22:U22)</f>
        <v>62.0832252330826</v>
      </c>
    </row>
    <row r="23" spans="2:22" ht="15.75">
      <c r="B23" s="27"/>
      <c r="C23" s="28" t="s">
        <v>23</v>
      </c>
      <c r="D23" s="45"/>
      <c r="E23" s="45"/>
      <c r="F23" s="57"/>
      <c r="G23" s="45"/>
      <c r="H23" s="45"/>
      <c r="I23" s="45"/>
      <c r="J23" s="30"/>
      <c r="K23" s="46"/>
      <c r="L23" s="46"/>
      <c r="M23" s="45"/>
      <c r="N23" s="45"/>
      <c r="O23" s="45"/>
      <c r="P23" s="45"/>
      <c r="Q23" s="45"/>
      <c r="R23" s="31">
        <v>0</v>
      </c>
      <c r="S23" s="31">
        <v>0.6</v>
      </c>
      <c r="T23" s="31">
        <v>0.738</v>
      </c>
      <c r="U23" s="31">
        <v>1.592</v>
      </c>
      <c r="V23" s="32">
        <f>SUM(R23:U23)</f>
        <v>2.93</v>
      </c>
    </row>
    <row r="24" spans="2:22" s="58" customFormat="1" ht="15.75">
      <c r="B24" s="27" t="s">
        <v>47</v>
      </c>
      <c r="C24" s="28" t="s">
        <v>48</v>
      </c>
      <c r="D24" s="29"/>
      <c r="E24" s="29"/>
      <c r="F24" s="44"/>
      <c r="G24" s="29"/>
      <c r="H24" s="29"/>
      <c r="I24" s="29"/>
      <c r="J24" s="30">
        <f>SUM(J25:J25)</f>
        <v>10.968102301000002</v>
      </c>
      <c r="K24" s="46"/>
      <c r="L24" s="30"/>
      <c r="M24" s="29"/>
      <c r="N24" s="29"/>
      <c r="O24" s="29"/>
      <c r="P24" s="29"/>
      <c r="Q24" s="29"/>
      <c r="R24" s="30">
        <f>SUM(R25:R25)</f>
        <v>0</v>
      </c>
      <c r="S24" s="30">
        <f>S25</f>
        <v>9.295001950000001</v>
      </c>
      <c r="T24" s="30">
        <f>SUM(T25:T25)</f>
        <v>0</v>
      </c>
      <c r="U24" s="30">
        <f>SUM(U25:U25)</f>
        <v>0</v>
      </c>
      <c r="V24" s="32">
        <f>SUM(V25:V25)</f>
        <v>9.295001950000001</v>
      </c>
    </row>
    <row r="25" spans="1:22" ht="19.5" customHeight="1">
      <c r="A25" s="10">
        <v>1</v>
      </c>
      <c r="B25" s="27" t="str">
        <f>"2.2.1."&amp;TEXT(A25,0)</f>
        <v>2.2.1.1</v>
      </c>
      <c r="C25" s="59" t="str">
        <f>'[2]Программа'!D29</f>
        <v>ул. Б.Подгорная - ул.Р.Люксембург</v>
      </c>
      <c r="D25" s="45" t="s">
        <v>28</v>
      </c>
      <c r="E25" s="45"/>
      <c r="F25" s="57"/>
      <c r="G25" s="45">
        <f>'[2]Программа'!M29</f>
        <v>1</v>
      </c>
      <c r="H25" s="52">
        <f>YEAR('[2]Программа'!J29)</f>
        <v>2012</v>
      </c>
      <c r="I25" s="52">
        <f>YEAR('[2]Программа'!K29)</f>
        <v>2012</v>
      </c>
      <c r="J25" s="46">
        <v>10.968102301000002</v>
      </c>
      <c r="K25" s="46"/>
      <c r="L25" s="46"/>
      <c r="M25" s="45"/>
      <c r="N25" s="45">
        <f>G25</f>
        <v>1</v>
      </c>
      <c r="O25" s="45"/>
      <c r="P25" s="45"/>
      <c r="Q25" s="45"/>
      <c r="R25" s="102"/>
      <c r="S25" s="53">
        <v>9.295001950000001</v>
      </c>
      <c r="T25" s="53"/>
      <c r="U25" s="101"/>
      <c r="V25" s="32">
        <f>SUM(S25:T25)</f>
        <v>9.295001950000001</v>
      </c>
    </row>
    <row r="26" spans="2:22" s="58" customFormat="1" ht="126">
      <c r="B26" s="27" t="s">
        <v>49</v>
      </c>
      <c r="C26" s="60" t="s">
        <v>50</v>
      </c>
      <c r="D26" s="29"/>
      <c r="E26" s="29"/>
      <c r="F26" s="44"/>
      <c r="G26" s="29"/>
      <c r="H26" s="29"/>
      <c r="I26" s="29"/>
      <c r="J26" s="30">
        <f>SUM(J27:J29)</f>
        <v>8.426488449552002</v>
      </c>
      <c r="K26" s="46"/>
      <c r="L26" s="30"/>
      <c r="M26" s="29"/>
      <c r="N26" s="29"/>
      <c r="O26" s="29"/>
      <c r="P26" s="29"/>
      <c r="Q26" s="29"/>
      <c r="R26" s="30">
        <f>SUM(R27:R29)</f>
        <v>2.230708126</v>
      </c>
      <c r="S26" s="30">
        <f>SUM(S27:S29)</f>
        <v>0</v>
      </c>
      <c r="T26" s="30">
        <f>SUM(T27:T29)</f>
        <v>0</v>
      </c>
      <c r="U26" s="30">
        <f>SUM(U27:U29)</f>
        <v>4.910383780400001</v>
      </c>
      <c r="V26" s="32">
        <f>SUM(V27:V29)</f>
        <v>7.141091906400001</v>
      </c>
    </row>
    <row r="27" spans="1:22" ht="21" customHeight="1">
      <c r="A27" s="10">
        <v>1</v>
      </c>
      <c r="B27" s="61" t="str">
        <f>"2.2.2."&amp;TEXT(A27,0)</f>
        <v>2.2.2.1</v>
      </c>
      <c r="C27" s="62" t="str">
        <f>'[2]Программа'!D35</f>
        <v>мкр. 9 Солнечный (КПД № 5,6)</v>
      </c>
      <c r="D27" s="45" t="s">
        <v>28</v>
      </c>
      <c r="E27" s="45"/>
      <c r="F27" s="63"/>
      <c r="G27" s="51" t="s">
        <v>81</v>
      </c>
      <c r="H27" s="52">
        <v>2012</v>
      </c>
      <c r="I27" s="52">
        <v>2012</v>
      </c>
      <c r="J27" s="46">
        <v>2.63223558868</v>
      </c>
      <c r="K27" s="46"/>
      <c r="L27" s="46"/>
      <c r="M27" s="45" t="s">
        <v>81</v>
      </c>
      <c r="N27" s="45"/>
      <c r="O27" s="45"/>
      <c r="P27" s="45"/>
      <c r="Q27" s="45" t="s">
        <v>81</v>
      </c>
      <c r="R27" s="53">
        <v>2.230708126</v>
      </c>
      <c r="S27" s="53"/>
      <c r="T27" s="53"/>
      <c r="U27" s="53"/>
      <c r="V27" s="32">
        <f>SUM(R27:U27)</f>
        <v>2.230708126</v>
      </c>
    </row>
    <row r="28" spans="1:22" ht="15.75">
      <c r="A28" s="10">
        <f>A27+1</f>
        <v>2</v>
      </c>
      <c r="B28" s="61" t="str">
        <f>"2.2.2."&amp;TEXT(A28,0)</f>
        <v>2.2.2.2</v>
      </c>
      <c r="C28" s="62" t="str">
        <f>'[2]Программа'!D36</f>
        <v>ул. Красноармейская 128</v>
      </c>
      <c r="D28" s="45" t="s">
        <v>28</v>
      </c>
      <c r="E28" s="45"/>
      <c r="F28" s="63"/>
      <c r="G28" s="51" t="s">
        <v>82</v>
      </c>
      <c r="H28" s="52">
        <v>2012</v>
      </c>
      <c r="I28" s="52">
        <v>2012</v>
      </c>
      <c r="J28" s="46">
        <v>2.4140297972368003</v>
      </c>
      <c r="K28" s="46"/>
      <c r="L28" s="46"/>
      <c r="M28" s="45"/>
      <c r="N28" s="45"/>
      <c r="O28" s="51"/>
      <c r="P28" s="51" t="s">
        <v>82</v>
      </c>
      <c r="Q28" s="45" t="s">
        <v>82</v>
      </c>
      <c r="R28" s="63"/>
      <c r="S28" s="53"/>
      <c r="T28" s="103"/>
      <c r="U28" s="53">
        <v>2.0457879637600005</v>
      </c>
      <c r="V28" s="32">
        <f>SUM(R28:U28)</f>
        <v>2.0457879637600005</v>
      </c>
    </row>
    <row r="29" spans="1:22" ht="15.75">
      <c r="A29" s="10">
        <f>A28+1</f>
        <v>3</v>
      </c>
      <c r="B29" s="61" t="str">
        <f>"2.2.2."&amp;TEXT(A29,0)</f>
        <v>2.2.2.3</v>
      </c>
      <c r="C29" s="62" t="str">
        <f>'[2]Программа'!D37</f>
        <v>ул. Угрюмова, 1/1,1/2,2/47,6,2</v>
      </c>
      <c r="D29" s="45" t="s">
        <v>28</v>
      </c>
      <c r="E29" s="45"/>
      <c r="F29" s="57"/>
      <c r="G29" s="51" t="s">
        <v>83</v>
      </c>
      <c r="H29" s="52">
        <v>2012</v>
      </c>
      <c r="I29" s="52">
        <v>2012</v>
      </c>
      <c r="J29" s="46">
        <v>3.3802230636352006</v>
      </c>
      <c r="K29" s="46"/>
      <c r="L29" s="46"/>
      <c r="M29" s="45"/>
      <c r="N29" s="45"/>
      <c r="O29" s="51"/>
      <c r="P29" s="51" t="s">
        <v>83</v>
      </c>
      <c r="Q29" s="45" t="s">
        <v>83</v>
      </c>
      <c r="R29" s="63"/>
      <c r="S29" s="53"/>
      <c r="T29" s="103"/>
      <c r="U29" s="53">
        <v>2.8645958166400005</v>
      </c>
      <c r="V29" s="32">
        <f>SUM(R29:U29)</f>
        <v>2.8645958166400005</v>
      </c>
    </row>
    <row r="30" spans="2:22" ht="100.5" customHeight="1">
      <c r="B30" s="67" t="s">
        <v>51</v>
      </c>
      <c r="C30" s="68" t="s">
        <v>52</v>
      </c>
      <c r="D30" s="29"/>
      <c r="E30" s="29"/>
      <c r="F30" s="44"/>
      <c r="G30" s="69"/>
      <c r="H30" s="29"/>
      <c r="I30" s="29"/>
      <c r="J30" s="31">
        <f>SUM(J31:J38)</f>
        <v>9.962567501558398</v>
      </c>
      <c r="K30" s="46"/>
      <c r="L30" s="30"/>
      <c r="M30" s="29"/>
      <c r="N30" s="29"/>
      <c r="O30" s="29"/>
      <c r="P30" s="29"/>
      <c r="Q30" s="45"/>
      <c r="R30" s="31">
        <f>SUM(R31:R38)</f>
        <v>0</v>
      </c>
      <c r="S30" s="31">
        <f>SUM(S31:S38)</f>
        <v>1.05535672686</v>
      </c>
      <c r="T30" s="31">
        <f>SUM(T31:T38)</f>
        <v>3.16607018058</v>
      </c>
      <c r="U30" s="31">
        <f>SUM(U31:U38)</f>
        <v>4.22142690744</v>
      </c>
      <c r="V30" s="47">
        <f>SUM(V31:V38)</f>
        <v>8.442853814879998</v>
      </c>
    </row>
    <row r="31" spans="1:22" ht="31.5">
      <c r="A31" s="10">
        <f aca="true" t="shared" si="0" ref="A31:A38">A30+1</f>
        <v>1</v>
      </c>
      <c r="B31" s="61" t="str">
        <f aca="true" t="shared" si="1" ref="B31:B38">"2.2.3."&amp;TEXT(A31,0)</f>
        <v>2.2.3.1</v>
      </c>
      <c r="C31" s="70" t="str">
        <f>'[2]Программа'!D47</f>
        <v>п. Залесье (ул. Залесская, ул. Снежная) 2-ая очередь</v>
      </c>
      <c r="D31" s="45" t="s">
        <v>28</v>
      </c>
      <c r="E31" s="45"/>
      <c r="F31" s="57"/>
      <c r="G31" s="51" t="s">
        <v>84</v>
      </c>
      <c r="H31" s="52">
        <v>2012</v>
      </c>
      <c r="I31" s="52">
        <v>2012</v>
      </c>
      <c r="J31" s="46">
        <v>1.2453209376947998</v>
      </c>
      <c r="K31" s="46"/>
      <c r="L31" s="46"/>
      <c r="M31" s="51"/>
      <c r="N31" s="45"/>
      <c r="O31" s="51"/>
      <c r="P31" s="51" t="s">
        <v>84</v>
      </c>
      <c r="Q31" s="45" t="s">
        <v>84</v>
      </c>
      <c r="R31" s="103"/>
      <c r="S31" s="53"/>
      <c r="T31" s="53"/>
      <c r="U31" s="53">
        <v>1.05535672686</v>
      </c>
      <c r="V31" s="32">
        <f aca="true" t="shared" si="2" ref="V31:V38">SUM(R31:U31)</f>
        <v>1.05535672686</v>
      </c>
    </row>
    <row r="32" spans="1:22" ht="15.75">
      <c r="A32" s="10">
        <f t="shared" si="0"/>
        <v>2</v>
      </c>
      <c r="B32" s="61" t="str">
        <f t="shared" si="1"/>
        <v>2.2.3.2</v>
      </c>
      <c r="C32" s="70" t="str">
        <f>'[2]Программа'!D48</f>
        <v>пос. Наука, ул. Воскресенская</v>
      </c>
      <c r="D32" s="45" t="s">
        <v>28</v>
      </c>
      <c r="E32" s="45"/>
      <c r="F32" s="57"/>
      <c r="G32" s="51" t="s">
        <v>84</v>
      </c>
      <c r="H32" s="52">
        <v>2012</v>
      </c>
      <c r="I32" s="52">
        <v>2012</v>
      </c>
      <c r="J32" s="46">
        <v>1.2453209376947998</v>
      </c>
      <c r="K32" s="46"/>
      <c r="L32" s="46"/>
      <c r="M32" s="51"/>
      <c r="N32" s="45"/>
      <c r="O32" s="51" t="s">
        <v>84</v>
      </c>
      <c r="P32" s="45"/>
      <c r="Q32" s="45" t="s">
        <v>84</v>
      </c>
      <c r="R32" s="103"/>
      <c r="S32" s="53"/>
      <c r="T32" s="53">
        <v>1.05535672686</v>
      </c>
      <c r="U32" s="53"/>
      <c r="V32" s="32">
        <f t="shared" si="2"/>
        <v>1.05535672686</v>
      </c>
    </row>
    <row r="33" spans="1:22" ht="15.75">
      <c r="A33" s="10">
        <f t="shared" si="0"/>
        <v>3</v>
      </c>
      <c r="B33" s="61" t="str">
        <f t="shared" si="1"/>
        <v>2.2.3.3</v>
      </c>
      <c r="C33" s="70" t="str">
        <f>'[2]Программа'!D49</f>
        <v>пос. Наука, ул. Спасская</v>
      </c>
      <c r="D33" s="45" t="s">
        <v>28</v>
      </c>
      <c r="E33" s="45"/>
      <c r="F33" s="57"/>
      <c r="G33" s="51" t="s">
        <v>84</v>
      </c>
      <c r="H33" s="52">
        <v>2012</v>
      </c>
      <c r="I33" s="52">
        <v>2012</v>
      </c>
      <c r="J33" s="46">
        <v>1.2453209376947998</v>
      </c>
      <c r="K33" s="46"/>
      <c r="L33" s="46"/>
      <c r="M33" s="51"/>
      <c r="N33" s="45"/>
      <c r="O33" s="51" t="s">
        <v>84</v>
      </c>
      <c r="P33" s="45"/>
      <c r="Q33" s="45" t="s">
        <v>84</v>
      </c>
      <c r="R33" s="103"/>
      <c r="S33" s="53"/>
      <c r="T33" s="53">
        <v>1.05535672686</v>
      </c>
      <c r="U33" s="53"/>
      <c r="V33" s="32">
        <f t="shared" si="2"/>
        <v>1.05535672686</v>
      </c>
    </row>
    <row r="34" spans="1:22" ht="47.25">
      <c r="A34" s="10">
        <f t="shared" si="0"/>
        <v>4</v>
      </c>
      <c r="B34" s="61" t="str">
        <f t="shared" si="1"/>
        <v>2.2.3.4</v>
      </c>
      <c r="C34" s="70" t="str">
        <f>'[2]Программа'!D50</f>
        <v>п.Зональная (ул. Садовая) 2-ая очередь (освоение новых земель под индивидуальное строительство)</v>
      </c>
      <c r="D34" s="45" t="s">
        <v>28</v>
      </c>
      <c r="E34" s="45"/>
      <c r="F34" s="57"/>
      <c r="G34" s="51" t="s">
        <v>84</v>
      </c>
      <c r="H34" s="52">
        <v>2012</v>
      </c>
      <c r="I34" s="52">
        <v>2012</v>
      </c>
      <c r="J34" s="46">
        <v>1.2453209376947998</v>
      </c>
      <c r="K34" s="46"/>
      <c r="L34" s="46"/>
      <c r="M34" s="51"/>
      <c r="N34" s="45"/>
      <c r="O34" s="45"/>
      <c r="P34" s="51" t="s">
        <v>84</v>
      </c>
      <c r="Q34" s="45" t="s">
        <v>84</v>
      </c>
      <c r="R34" s="103"/>
      <c r="S34" s="53"/>
      <c r="T34" s="53"/>
      <c r="U34" s="53">
        <v>1.05535672686</v>
      </c>
      <c r="V34" s="32">
        <f t="shared" si="2"/>
        <v>1.05535672686</v>
      </c>
    </row>
    <row r="35" spans="1:22" ht="47.25">
      <c r="A35" s="10">
        <f t="shared" si="0"/>
        <v>5</v>
      </c>
      <c r="B35" s="61" t="str">
        <f t="shared" si="1"/>
        <v>2.2.3.5</v>
      </c>
      <c r="C35" s="70" t="str">
        <f>'[2]Программа'!D51</f>
        <v>п. Зональный (р-н Ипподрома) 3-я очередь (освоение новых земель под индивидуальное строительство)</v>
      </c>
      <c r="D35" s="45" t="s">
        <v>28</v>
      </c>
      <c r="E35" s="45"/>
      <c r="F35" s="57"/>
      <c r="G35" s="51" t="s">
        <v>84</v>
      </c>
      <c r="H35" s="52">
        <v>2012</v>
      </c>
      <c r="I35" s="52">
        <v>2012</v>
      </c>
      <c r="J35" s="46">
        <v>1.2453209376947998</v>
      </c>
      <c r="K35" s="46"/>
      <c r="L35" s="46"/>
      <c r="M35" s="51"/>
      <c r="N35" s="45"/>
      <c r="O35" s="45"/>
      <c r="P35" s="51" t="s">
        <v>84</v>
      </c>
      <c r="Q35" s="45" t="s">
        <v>84</v>
      </c>
      <c r="R35" s="103"/>
      <c r="S35" s="53"/>
      <c r="T35" s="53"/>
      <c r="U35" s="53">
        <v>1.05535672686</v>
      </c>
      <c r="V35" s="32">
        <f t="shared" si="2"/>
        <v>1.05535672686</v>
      </c>
    </row>
    <row r="36" spans="1:22" ht="47.25">
      <c r="A36" s="10">
        <f t="shared" si="0"/>
        <v>6</v>
      </c>
      <c r="B36" s="61" t="str">
        <f t="shared" si="1"/>
        <v>2.2.3.6</v>
      </c>
      <c r="C36" s="70" t="str">
        <f>'[2]Программа'!D52</f>
        <v>п. Зональный мкр. Звездный 4-ая очередь (освоение новых земель под индивидуальное строительство)</v>
      </c>
      <c r="D36" s="45" t="s">
        <v>28</v>
      </c>
      <c r="E36" s="45"/>
      <c r="F36" s="57"/>
      <c r="G36" s="51" t="s">
        <v>84</v>
      </c>
      <c r="H36" s="52">
        <v>2012</v>
      </c>
      <c r="I36" s="52">
        <v>2012</v>
      </c>
      <c r="J36" s="46">
        <v>1.2453209376947998</v>
      </c>
      <c r="K36" s="46"/>
      <c r="L36" s="46"/>
      <c r="M36" s="51"/>
      <c r="N36" s="45"/>
      <c r="O36" s="45"/>
      <c r="P36" s="51" t="s">
        <v>84</v>
      </c>
      <c r="Q36" s="45" t="s">
        <v>84</v>
      </c>
      <c r="R36" s="103"/>
      <c r="S36" s="53"/>
      <c r="T36" s="53"/>
      <c r="U36" s="53">
        <v>1.05535672686</v>
      </c>
      <c r="V36" s="32">
        <f t="shared" si="2"/>
        <v>1.05535672686</v>
      </c>
    </row>
    <row r="37" spans="1:22" ht="47.25">
      <c r="A37" s="10">
        <f t="shared" si="0"/>
        <v>7</v>
      </c>
      <c r="B37" s="61" t="str">
        <f t="shared" si="1"/>
        <v>2.2.3.7</v>
      </c>
      <c r="C37" s="70" t="str">
        <f>'[2]Программа'!D53</f>
        <v>п. Росинка 3-я очередь (освоение новых земель под индивидуальное строительство)</v>
      </c>
      <c r="D37" s="45" t="s">
        <v>28</v>
      </c>
      <c r="E37" s="45"/>
      <c r="F37" s="57"/>
      <c r="G37" s="51" t="s">
        <v>84</v>
      </c>
      <c r="H37" s="52">
        <v>2012</v>
      </c>
      <c r="I37" s="52">
        <v>2012</v>
      </c>
      <c r="J37" s="46">
        <v>1.2453209376947998</v>
      </c>
      <c r="K37" s="46"/>
      <c r="L37" s="46"/>
      <c r="M37" s="51"/>
      <c r="N37" s="51" t="s">
        <v>84</v>
      </c>
      <c r="O37" s="45"/>
      <c r="P37" s="45"/>
      <c r="Q37" s="45" t="s">
        <v>84</v>
      </c>
      <c r="R37" s="103"/>
      <c r="S37" s="53">
        <v>1.05535672686</v>
      </c>
      <c r="T37" s="53"/>
      <c r="U37" s="53"/>
      <c r="V37" s="32">
        <f t="shared" si="2"/>
        <v>1.05535672686</v>
      </c>
    </row>
    <row r="38" spans="1:22" ht="15.75">
      <c r="A38" s="10">
        <f t="shared" si="0"/>
        <v>8</v>
      </c>
      <c r="B38" s="61" t="str">
        <f t="shared" si="1"/>
        <v>2.2.3.8</v>
      </c>
      <c r="C38" s="70" t="str">
        <f>'[2]Программа'!D54</f>
        <v>ул. Менделеева (п. Спичфабрика)</v>
      </c>
      <c r="D38" s="45" t="s">
        <v>28</v>
      </c>
      <c r="E38" s="45"/>
      <c r="F38" s="57"/>
      <c r="G38" s="51" t="s">
        <v>84</v>
      </c>
      <c r="H38" s="52">
        <v>2012</v>
      </c>
      <c r="I38" s="52">
        <v>2012</v>
      </c>
      <c r="J38" s="46">
        <v>1.2453209376947998</v>
      </c>
      <c r="K38" s="46"/>
      <c r="L38" s="46"/>
      <c r="M38" s="51"/>
      <c r="N38" s="51"/>
      <c r="O38" s="52" t="s">
        <v>84</v>
      </c>
      <c r="P38" s="45"/>
      <c r="Q38" s="45" t="s">
        <v>84</v>
      </c>
      <c r="R38" s="103"/>
      <c r="S38" s="53"/>
      <c r="T38" s="53">
        <v>1.05535672686</v>
      </c>
      <c r="U38" s="53"/>
      <c r="V38" s="32">
        <f t="shared" si="2"/>
        <v>1.05535672686</v>
      </c>
    </row>
    <row r="39" spans="2:22" ht="31.5">
      <c r="B39" s="67" t="s">
        <v>53</v>
      </c>
      <c r="C39" s="60" t="str">
        <f>'[2]Программа'!D72</f>
        <v>Строительство сетей электроснабжения (КВЛЭП-10/6 кВ)</v>
      </c>
      <c r="D39" s="45"/>
      <c r="E39" s="45"/>
      <c r="F39" s="72"/>
      <c r="G39" s="69" t="s">
        <v>54</v>
      </c>
      <c r="H39" s="45"/>
      <c r="I39" s="45"/>
      <c r="J39" s="31">
        <f>SUM(J40:J43)</f>
        <v>15.168752742847065</v>
      </c>
      <c r="K39" s="46"/>
      <c r="L39" s="46"/>
      <c r="M39" s="69" t="str">
        <f>M43</f>
        <v>0,210 км</v>
      </c>
      <c r="N39" s="29" t="s">
        <v>85</v>
      </c>
      <c r="O39" s="69" t="str">
        <f>O42</f>
        <v>1,600 км</v>
      </c>
      <c r="P39" s="69" t="s">
        <v>86</v>
      </c>
      <c r="Q39" s="29" t="s">
        <v>54</v>
      </c>
      <c r="R39" s="31">
        <f>SUM(R40:R43)</f>
        <v>0.3346945959</v>
      </c>
      <c r="S39" s="31">
        <f>SUM(S40:S43)</f>
        <v>0</v>
      </c>
      <c r="T39" s="31">
        <f>SUM(T40:T43)</f>
        <v>2.7045475839999997</v>
      </c>
      <c r="U39" s="31">
        <f>SUM(U40:U43)</f>
        <v>9.8156330259026</v>
      </c>
      <c r="V39" s="47">
        <f>SUM(V40:V43)</f>
        <v>12.8548752058026</v>
      </c>
    </row>
    <row r="40" spans="1:22" ht="31.5">
      <c r="A40" s="10">
        <f>A39+1</f>
        <v>1</v>
      </c>
      <c r="B40" s="61" t="str">
        <f>"2.2.4."&amp;TEXT(A40,0)</f>
        <v>2.2.4.1</v>
      </c>
      <c r="C40" s="62" t="str">
        <f>'[2]Программа'!D73</f>
        <v>ПС "Наука" - РП "Степановский" (ТП 591)</v>
      </c>
      <c r="D40" s="45" t="s">
        <v>28</v>
      </c>
      <c r="E40" s="73"/>
      <c r="F40" s="72">
        <f>'[2]Программа'!M73</f>
        <v>1.55916</v>
      </c>
      <c r="G40" s="51" t="s">
        <v>87</v>
      </c>
      <c r="H40" s="52">
        <v>2012</v>
      </c>
      <c r="I40" s="52">
        <v>2012</v>
      </c>
      <c r="J40" s="46">
        <v>3.2164959797783284</v>
      </c>
      <c r="K40" s="46"/>
      <c r="L40" s="46"/>
      <c r="M40" s="51"/>
      <c r="N40" s="45"/>
      <c r="O40" s="51"/>
      <c r="P40" s="51" t="s">
        <v>87</v>
      </c>
      <c r="Q40" s="51" t="s">
        <v>87</v>
      </c>
      <c r="R40" s="103"/>
      <c r="S40" s="53"/>
      <c r="T40" s="53"/>
      <c r="U40" s="53">
        <v>2.7258440506596004</v>
      </c>
      <c r="V40" s="32">
        <f>SUM(R40:U40)</f>
        <v>2.7258440506596004</v>
      </c>
    </row>
    <row r="41" spans="1:22" ht="31.5">
      <c r="A41" s="10">
        <f>A40+1</f>
        <v>2</v>
      </c>
      <c r="B41" s="61" t="str">
        <f>"2.2.4."&amp;TEXT(A41,0)</f>
        <v>2.2.4.2</v>
      </c>
      <c r="C41" s="62" t="str">
        <f>'[2]Программа'!D74</f>
        <v>ПС "Правобережная" до РП по ул. Р. Люксембург</v>
      </c>
      <c r="D41" s="45" t="s">
        <v>28</v>
      </c>
      <c r="E41" s="45"/>
      <c r="F41" s="72">
        <f>'[2]Программа'!M74</f>
        <v>3.79</v>
      </c>
      <c r="G41" s="51" t="s">
        <v>88</v>
      </c>
      <c r="H41" s="52">
        <v>2012</v>
      </c>
      <c r="I41" s="52">
        <v>2012</v>
      </c>
      <c r="J41" s="46">
        <v>8.36595099078674</v>
      </c>
      <c r="K41" s="46"/>
      <c r="L41" s="46"/>
      <c r="M41" s="51"/>
      <c r="N41" s="45"/>
      <c r="O41" s="51"/>
      <c r="P41" s="51" t="s">
        <v>88</v>
      </c>
      <c r="Q41" s="45" t="s">
        <v>88</v>
      </c>
      <c r="R41" s="103"/>
      <c r="S41" s="53"/>
      <c r="T41" s="53"/>
      <c r="U41" s="53">
        <v>7.089788975243</v>
      </c>
      <c r="V41" s="32">
        <f>SUM(R41:U41)</f>
        <v>7.089788975243</v>
      </c>
    </row>
    <row r="42" spans="1:22" ht="31.5">
      <c r="A42" s="10">
        <f>A41+1</f>
        <v>3</v>
      </c>
      <c r="B42" s="61" t="str">
        <f>"2.2.4."&amp;TEXT(A42,0)</f>
        <v>2.2.4.3</v>
      </c>
      <c r="C42" s="62" t="str">
        <f>'[2]Программа'!D75</f>
        <v>КЛ-10 кВ для питания ТП в мкр. 5.9 Солнечный</v>
      </c>
      <c r="D42" s="45" t="s">
        <v>28</v>
      </c>
      <c r="E42" s="45"/>
      <c r="F42" s="72">
        <f>'[2]Программа'!M75</f>
        <v>1.6</v>
      </c>
      <c r="G42" s="51" t="s">
        <v>89</v>
      </c>
      <c r="H42" s="52">
        <v>2012</v>
      </c>
      <c r="I42" s="52">
        <v>2012</v>
      </c>
      <c r="J42" s="46">
        <v>3.1913661491199994</v>
      </c>
      <c r="K42" s="46"/>
      <c r="L42" s="46"/>
      <c r="M42" s="51"/>
      <c r="N42" s="45"/>
      <c r="O42" s="51" t="s">
        <v>89</v>
      </c>
      <c r="P42" s="51"/>
      <c r="Q42" s="45" t="s">
        <v>89</v>
      </c>
      <c r="R42" s="103"/>
      <c r="S42" s="53"/>
      <c r="T42" s="53">
        <v>2.7045475839999997</v>
      </c>
      <c r="U42" s="53"/>
      <c r="V42" s="32">
        <f>SUM(R42:U42)</f>
        <v>2.7045475839999997</v>
      </c>
    </row>
    <row r="43" spans="1:22" ht="31.5">
      <c r="A43" s="10">
        <f>A42+1</f>
        <v>4</v>
      </c>
      <c r="B43" s="61" t="str">
        <f>"2.2.4."&amp;TEXT(A43,0)</f>
        <v>2.2.4.4</v>
      </c>
      <c r="C43" s="62" t="str">
        <f>'[2]Программа'!D76</f>
        <v>КЛ-10 кВ для питания ТП по ул. Мелиоративная, 2/5</v>
      </c>
      <c r="D43" s="45" t="s">
        <v>28</v>
      </c>
      <c r="E43" s="45"/>
      <c r="F43" s="72">
        <v>0.21</v>
      </c>
      <c r="G43" s="51" t="s">
        <v>90</v>
      </c>
      <c r="H43" s="52">
        <v>2012</v>
      </c>
      <c r="I43" s="52">
        <v>2012</v>
      </c>
      <c r="J43" s="46">
        <v>0.394939623162</v>
      </c>
      <c r="K43" s="46"/>
      <c r="L43" s="46"/>
      <c r="M43" s="51" t="s">
        <v>90</v>
      </c>
      <c r="N43" s="45"/>
      <c r="O43" s="51"/>
      <c r="P43" s="51"/>
      <c r="Q43" s="45" t="s">
        <v>90</v>
      </c>
      <c r="R43" s="53">
        <v>0.3346945959</v>
      </c>
      <c r="S43" s="53"/>
      <c r="T43" s="53"/>
      <c r="U43" s="53"/>
      <c r="V43" s="32">
        <f>SUM(R43:U43)</f>
        <v>0.3346945959</v>
      </c>
    </row>
    <row r="44" spans="2:22" ht="31.5">
      <c r="B44" s="67" t="s">
        <v>58</v>
      </c>
      <c r="C44" s="60" t="str">
        <f>'[2]Программа'!D84</f>
        <v>Строительство и реконструкция сетей электроснабжения (КВЛЭП-0,4 кВ)</v>
      </c>
      <c r="D44" s="45" t="s">
        <v>28</v>
      </c>
      <c r="E44" s="45"/>
      <c r="F44" s="74"/>
      <c r="G44" s="69" t="str">
        <f>G45</f>
        <v>30,000 км</v>
      </c>
      <c r="H44" s="45"/>
      <c r="I44" s="45"/>
      <c r="J44" s="30">
        <f>J45</f>
        <v>28.73229478008</v>
      </c>
      <c r="K44" s="46"/>
      <c r="L44" s="46"/>
      <c r="M44" s="29" t="s">
        <v>85</v>
      </c>
      <c r="N44" s="29" t="str">
        <f aca="true" t="shared" si="3" ref="N44:V44">N45</f>
        <v>10,000 км</v>
      </c>
      <c r="O44" s="29" t="str">
        <f t="shared" si="3"/>
        <v>10,000 км</v>
      </c>
      <c r="P44" s="69" t="str">
        <f t="shared" si="3"/>
        <v>10,000 км</v>
      </c>
      <c r="Q44" s="29" t="str">
        <f t="shared" si="3"/>
        <v>30,000 км</v>
      </c>
      <c r="R44" s="31">
        <f t="shared" si="3"/>
        <v>0</v>
      </c>
      <c r="S44" s="31">
        <f t="shared" si="3"/>
        <v>8.116467452</v>
      </c>
      <c r="T44" s="31">
        <f t="shared" si="3"/>
        <v>8.116467452</v>
      </c>
      <c r="U44" s="31">
        <f t="shared" si="3"/>
        <v>8.116467452</v>
      </c>
      <c r="V44" s="47">
        <f t="shared" si="3"/>
        <v>24.349402356</v>
      </c>
    </row>
    <row r="45" spans="1:22" ht="31.5">
      <c r="A45" s="10">
        <f>A44+1</f>
        <v>1</v>
      </c>
      <c r="B45" s="61" t="str">
        <f>"2.2.5."&amp;TEXT(A45,0)</f>
        <v>2.2.5.1</v>
      </c>
      <c r="C45" s="62" t="str">
        <f>'[2]Программа'!D85</f>
        <v>КВЛЭП-0,4 кВ для присоединения новых потребителей</v>
      </c>
      <c r="D45" s="45"/>
      <c r="E45" s="45"/>
      <c r="F45" s="74">
        <v>30</v>
      </c>
      <c r="G45" s="51" t="s">
        <v>59</v>
      </c>
      <c r="H45" s="52">
        <v>2012</v>
      </c>
      <c r="I45" s="52">
        <v>2012</v>
      </c>
      <c r="J45" s="46">
        <v>28.73229478008</v>
      </c>
      <c r="K45" s="46"/>
      <c r="L45" s="46"/>
      <c r="M45" s="45"/>
      <c r="N45" s="45" t="s">
        <v>91</v>
      </c>
      <c r="O45" s="51" t="s">
        <v>91</v>
      </c>
      <c r="P45" s="51" t="s">
        <v>91</v>
      </c>
      <c r="Q45" s="45" t="s">
        <v>59</v>
      </c>
      <c r="R45" s="53"/>
      <c r="S45" s="53">
        <v>8.116467452</v>
      </c>
      <c r="T45" s="53">
        <v>8.116467452</v>
      </c>
      <c r="U45" s="53">
        <v>8.116467452</v>
      </c>
      <c r="V45" s="32">
        <f aca="true" t="shared" si="4" ref="V45:V50">SUM(R45:U45)</f>
        <v>24.349402356</v>
      </c>
    </row>
    <row r="46" spans="2:22" ht="15.75">
      <c r="B46" s="67">
        <v>3</v>
      </c>
      <c r="C46" s="60" t="str">
        <f>'[2]Программа'!D87</f>
        <v>Приобретение спецтехники</v>
      </c>
      <c r="D46" s="45"/>
      <c r="E46" s="45"/>
      <c r="F46" s="74"/>
      <c r="G46" s="51"/>
      <c r="H46" s="45"/>
      <c r="I46" s="45"/>
      <c r="J46" s="30">
        <f>SUM(J47:J50)</f>
        <v>10.495999999999999</v>
      </c>
      <c r="K46" s="46"/>
      <c r="L46" s="46"/>
      <c r="M46" s="29" t="s">
        <v>92</v>
      </c>
      <c r="N46" s="29"/>
      <c r="O46" s="69"/>
      <c r="P46" s="69" t="s">
        <v>93</v>
      </c>
      <c r="Q46" s="29" t="s">
        <v>60</v>
      </c>
      <c r="R46" s="31">
        <f>SUM(R47:R50)</f>
        <v>5.890677966101695</v>
      </c>
      <c r="S46" s="31">
        <f>SUM(S47:S50)</f>
        <v>0</v>
      </c>
      <c r="T46" s="31">
        <f>SUM(T47:T50)</f>
        <v>0</v>
      </c>
      <c r="U46" s="31">
        <f>SUM(U47:U50)</f>
        <v>3.0042372881355934</v>
      </c>
      <c r="V46" s="32">
        <f t="shared" si="4"/>
        <v>8.894915254237288</v>
      </c>
    </row>
    <row r="47" spans="1:22" ht="15.75">
      <c r="A47" s="10">
        <f>A46+1</f>
        <v>1</v>
      </c>
      <c r="B47" s="61" t="str">
        <f>"3."&amp;TEXT(A47,0)</f>
        <v>3.1</v>
      </c>
      <c r="C47" s="62" t="s">
        <v>94</v>
      </c>
      <c r="D47" s="45"/>
      <c r="E47" s="45"/>
      <c r="F47" s="74">
        <v>2</v>
      </c>
      <c r="G47" s="51" t="s">
        <v>95</v>
      </c>
      <c r="H47" s="52">
        <v>2012</v>
      </c>
      <c r="I47" s="52">
        <v>2012</v>
      </c>
      <c r="J47" s="53">
        <v>6</v>
      </c>
      <c r="K47" s="46"/>
      <c r="L47" s="46"/>
      <c r="M47" s="51" t="s">
        <v>96</v>
      </c>
      <c r="N47" s="29"/>
      <c r="O47" s="29"/>
      <c r="P47" s="45" t="s">
        <v>96</v>
      </c>
      <c r="Q47" s="51" t="s">
        <v>95</v>
      </c>
      <c r="R47" s="53">
        <v>2.5423728813559325</v>
      </c>
      <c r="S47" s="53"/>
      <c r="T47" s="53"/>
      <c r="U47" s="101">
        <v>2.5423728813559325</v>
      </c>
      <c r="V47" s="32">
        <f t="shared" si="4"/>
        <v>5.084745762711865</v>
      </c>
    </row>
    <row r="48" spans="1:22" ht="15.75">
      <c r="A48" s="10">
        <f>A47+1</f>
        <v>2</v>
      </c>
      <c r="B48" s="61" t="str">
        <f>"3."&amp;TEXT(A48,0)</f>
        <v>3.2</v>
      </c>
      <c r="C48" s="62" t="s">
        <v>97</v>
      </c>
      <c r="D48" s="45"/>
      <c r="E48" s="45"/>
      <c r="F48" s="74">
        <v>1</v>
      </c>
      <c r="G48" s="51" t="s">
        <v>98</v>
      </c>
      <c r="H48" s="52">
        <v>2012</v>
      </c>
      <c r="I48" s="52">
        <v>2012</v>
      </c>
      <c r="J48" s="53">
        <v>2.9059999999999997</v>
      </c>
      <c r="K48" s="46"/>
      <c r="L48" s="46"/>
      <c r="M48" s="51" t="s">
        <v>98</v>
      </c>
      <c r="N48" s="45"/>
      <c r="O48" s="51"/>
      <c r="P48" s="51"/>
      <c r="Q48" s="51" t="s">
        <v>98</v>
      </c>
      <c r="R48" s="53">
        <v>2.4627118644067796</v>
      </c>
      <c r="S48" s="53"/>
      <c r="T48" s="53"/>
      <c r="U48" s="101"/>
      <c r="V48" s="32">
        <f t="shared" si="4"/>
        <v>2.4627118644067796</v>
      </c>
    </row>
    <row r="49" spans="1:22" ht="15.75">
      <c r="A49" s="10">
        <f>A48+1</f>
        <v>3</v>
      </c>
      <c r="B49" s="61" t="str">
        <f>"3."&amp;TEXT(A49,0)</f>
        <v>3.3</v>
      </c>
      <c r="C49" s="62" t="s">
        <v>99</v>
      </c>
      <c r="D49" s="45"/>
      <c r="E49" s="45"/>
      <c r="F49" s="74">
        <v>2</v>
      </c>
      <c r="G49" s="51" t="s">
        <v>95</v>
      </c>
      <c r="H49" s="52">
        <v>2012</v>
      </c>
      <c r="I49" s="52">
        <v>2012</v>
      </c>
      <c r="J49" s="53">
        <v>1.09</v>
      </c>
      <c r="K49" s="46"/>
      <c r="L49" s="46"/>
      <c r="M49" s="51" t="s">
        <v>96</v>
      </c>
      <c r="N49" s="45"/>
      <c r="O49" s="51"/>
      <c r="P49" s="51" t="s">
        <v>96</v>
      </c>
      <c r="Q49" s="51" t="s">
        <v>95</v>
      </c>
      <c r="R49" s="53">
        <v>0.46186440677966106</v>
      </c>
      <c r="S49" s="53"/>
      <c r="T49" s="53"/>
      <c r="U49" s="101">
        <v>0.46186440677966106</v>
      </c>
      <c r="V49" s="32">
        <f t="shared" si="4"/>
        <v>0.9237288135593221</v>
      </c>
    </row>
    <row r="50" spans="1:22" ht="18" customHeight="1">
      <c r="A50" s="10">
        <f>A49+1</f>
        <v>4</v>
      </c>
      <c r="B50" s="61" t="str">
        <f>"3."&amp;TEXT(A50,0)</f>
        <v>3.4</v>
      </c>
      <c r="C50" s="62" t="s">
        <v>100</v>
      </c>
      <c r="D50" s="45"/>
      <c r="E50" s="45"/>
      <c r="F50" s="74">
        <v>1</v>
      </c>
      <c r="G50" s="51" t="s">
        <v>98</v>
      </c>
      <c r="H50" s="52">
        <v>2012</v>
      </c>
      <c r="I50" s="52">
        <v>2012</v>
      </c>
      <c r="J50" s="53">
        <v>0.5</v>
      </c>
      <c r="K50" s="46"/>
      <c r="L50" s="46"/>
      <c r="M50" s="51" t="s">
        <v>98</v>
      </c>
      <c r="N50" s="45"/>
      <c r="O50" s="51"/>
      <c r="P50" s="51"/>
      <c r="Q50" s="51" t="s">
        <v>98</v>
      </c>
      <c r="R50" s="53">
        <v>0.42372881355932207</v>
      </c>
      <c r="S50" s="53"/>
      <c r="T50" s="53"/>
      <c r="U50" s="101"/>
      <c r="V50" s="32">
        <f t="shared" si="4"/>
        <v>0.42372881355932207</v>
      </c>
    </row>
    <row r="51" spans="2:22" ht="15.75">
      <c r="B51" s="147" t="s">
        <v>63</v>
      </c>
      <c r="C51" s="148"/>
      <c r="D51" s="75"/>
      <c r="E51" s="75"/>
      <c r="F51" s="76"/>
      <c r="G51" s="75"/>
      <c r="H51" s="75"/>
      <c r="I51" s="75"/>
      <c r="J51" s="77"/>
      <c r="K51" s="77"/>
      <c r="L51" s="77"/>
      <c r="M51" s="75"/>
      <c r="N51" s="75"/>
      <c r="O51" s="75"/>
      <c r="P51" s="75"/>
      <c r="Q51" s="75"/>
      <c r="R51" s="78"/>
      <c r="S51" s="78"/>
      <c r="T51" s="78"/>
      <c r="U51" s="104"/>
      <c r="V51" s="105"/>
    </row>
    <row r="52" spans="2:22" ht="31.5">
      <c r="B52" s="27"/>
      <c r="C52" s="28" t="s">
        <v>64</v>
      </c>
      <c r="D52" s="45"/>
      <c r="E52" s="45"/>
      <c r="F52" s="57"/>
      <c r="G52" s="45"/>
      <c r="H52" s="45"/>
      <c r="I52" s="45"/>
      <c r="J52" s="46"/>
      <c r="K52" s="46"/>
      <c r="L52" s="46"/>
      <c r="M52" s="45"/>
      <c r="N52" s="45"/>
      <c r="O52" s="45"/>
      <c r="P52" s="45"/>
      <c r="Q52" s="45"/>
      <c r="R52" s="53"/>
      <c r="S52" s="53"/>
      <c r="T52" s="53"/>
      <c r="U52" s="101"/>
      <c r="V52" s="32"/>
    </row>
    <row r="53" spans="2:22" ht="15.75">
      <c r="B53" s="48">
        <v>1</v>
      </c>
      <c r="C53" s="54" t="s">
        <v>65</v>
      </c>
      <c r="D53" s="45"/>
      <c r="E53" s="45"/>
      <c r="F53" s="57"/>
      <c r="G53" s="45"/>
      <c r="H53" s="45"/>
      <c r="I53" s="45"/>
      <c r="J53" s="46"/>
      <c r="K53" s="46"/>
      <c r="L53" s="46"/>
      <c r="M53" s="45"/>
      <c r="N53" s="45"/>
      <c r="O53" s="45"/>
      <c r="P53" s="45"/>
      <c r="Q53" s="45"/>
      <c r="R53" s="53"/>
      <c r="S53" s="53"/>
      <c r="T53" s="53"/>
      <c r="U53" s="101"/>
      <c r="V53" s="32"/>
    </row>
    <row r="54" spans="2:22" ht="15.75">
      <c r="B54" s="48">
        <v>2</v>
      </c>
      <c r="C54" s="54" t="s">
        <v>66</v>
      </c>
      <c r="D54" s="45"/>
      <c r="E54" s="45"/>
      <c r="F54" s="57"/>
      <c r="G54" s="45"/>
      <c r="H54" s="45"/>
      <c r="I54" s="45"/>
      <c r="J54" s="46"/>
      <c r="K54" s="46"/>
      <c r="L54" s="46"/>
      <c r="M54" s="45"/>
      <c r="N54" s="45"/>
      <c r="O54" s="45"/>
      <c r="P54" s="45"/>
      <c r="Q54" s="45"/>
      <c r="R54" s="53"/>
      <c r="S54" s="53"/>
      <c r="T54" s="53"/>
      <c r="U54" s="101"/>
      <c r="V54" s="32"/>
    </row>
    <row r="55" spans="2:22" ht="16.5" thickBot="1">
      <c r="B55" s="106" t="s">
        <v>67</v>
      </c>
      <c r="C55" s="107"/>
      <c r="D55" s="108"/>
      <c r="E55" s="108"/>
      <c r="F55" s="109"/>
      <c r="G55" s="108"/>
      <c r="H55" s="108"/>
      <c r="I55" s="108"/>
      <c r="J55" s="110"/>
      <c r="K55" s="110"/>
      <c r="L55" s="110"/>
      <c r="M55" s="108"/>
      <c r="N55" s="108"/>
      <c r="O55" s="108"/>
      <c r="P55" s="108"/>
      <c r="Q55" s="108"/>
      <c r="R55" s="111"/>
      <c r="S55" s="111"/>
      <c r="T55" s="111"/>
      <c r="U55" s="112"/>
      <c r="V55" s="113"/>
    </row>
    <row r="56" spans="2:22" ht="15.75">
      <c r="B56" s="87"/>
      <c r="C56" s="88"/>
      <c r="D56" s="89"/>
      <c r="E56" s="89"/>
      <c r="F56" s="90"/>
      <c r="G56" s="89"/>
      <c r="H56" s="89"/>
      <c r="I56" s="89"/>
      <c r="J56" s="91"/>
      <c r="K56" s="91"/>
      <c r="L56" s="91"/>
      <c r="M56" s="89"/>
      <c r="N56" s="89"/>
      <c r="O56" s="89"/>
      <c r="P56" s="89"/>
      <c r="Q56" s="89"/>
      <c r="R56" s="92"/>
      <c r="S56" s="92"/>
      <c r="T56" s="92"/>
      <c r="U56" s="92"/>
      <c r="V56" s="41"/>
    </row>
    <row r="57" spans="2:3" ht="15.75">
      <c r="B57" s="93"/>
      <c r="C57" s="18" t="s">
        <v>68</v>
      </c>
    </row>
    <row r="58" spans="2:3" ht="15.75">
      <c r="B58" s="94"/>
      <c r="C58" s="18" t="s">
        <v>69</v>
      </c>
    </row>
    <row r="59" spans="2:3" ht="15.75">
      <c r="B59" s="94"/>
      <c r="C59" s="88" t="s">
        <v>70</v>
      </c>
    </row>
    <row r="60" spans="3:22" ht="15.75" customHeight="1">
      <c r="C60" s="95" t="s">
        <v>71</v>
      </c>
      <c r="D60" s="95"/>
      <c r="E60" s="95"/>
      <c r="F60" s="96"/>
      <c r="G60" s="95"/>
      <c r="H60" s="95"/>
      <c r="I60" s="95"/>
      <c r="J60" s="95"/>
      <c r="K60" s="95"/>
      <c r="S60" s="97"/>
      <c r="V60" s="98"/>
    </row>
    <row r="61" spans="2:11" ht="23.25" customHeight="1">
      <c r="B61" s="94"/>
      <c r="C61" s="95"/>
      <c r="D61" s="95"/>
      <c r="E61" s="95"/>
      <c r="F61" s="96"/>
      <c r="G61" s="95"/>
      <c r="H61" s="95"/>
      <c r="I61" s="95"/>
      <c r="J61" s="95"/>
      <c r="K61" s="95"/>
    </row>
    <row r="62" ht="18.75" hidden="1">
      <c r="C62" s="114" t="s">
        <v>101</v>
      </c>
    </row>
    <row r="63" ht="15.75" hidden="1"/>
    <row r="64" spans="2:22" ht="31.5" hidden="1">
      <c r="B64" s="140"/>
      <c r="C64" s="143"/>
      <c r="D64" s="171" t="s">
        <v>102</v>
      </c>
      <c r="E64" s="115" t="s">
        <v>102</v>
      </c>
      <c r="F64" s="115" t="s">
        <v>102</v>
      </c>
      <c r="G64" s="171" t="s">
        <v>103</v>
      </c>
      <c r="H64" s="174" t="s">
        <v>104</v>
      </c>
      <c r="I64" s="174"/>
      <c r="J64" s="174"/>
      <c r="K64" s="174"/>
      <c r="L64" s="174"/>
      <c r="M64" s="174"/>
      <c r="N64" s="21"/>
      <c r="R64" s="19"/>
      <c r="S64" s="19"/>
      <c r="V64" s="22"/>
    </row>
    <row r="65" spans="2:22" ht="15.75" hidden="1">
      <c r="B65" s="141"/>
      <c r="C65" s="169"/>
      <c r="D65" s="172"/>
      <c r="E65" s="115"/>
      <c r="F65" s="115"/>
      <c r="G65" s="172"/>
      <c r="H65" s="174">
        <v>2012</v>
      </c>
      <c r="I65" s="174"/>
      <c r="J65" s="174">
        <v>2013</v>
      </c>
      <c r="K65" s="174"/>
      <c r="L65" s="138">
        <v>2014</v>
      </c>
      <c r="M65" s="138"/>
      <c r="N65" s="21"/>
      <c r="R65" s="19"/>
      <c r="S65" s="19"/>
      <c r="V65" s="22"/>
    </row>
    <row r="66" spans="2:22" ht="31.5" hidden="1">
      <c r="B66" s="142"/>
      <c r="C66" s="170"/>
      <c r="D66" s="173"/>
      <c r="E66" s="115"/>
      <c r="F66" s="115"/>
      <c r="G66" s="173"/>
      <c r="H66" s="115" t="s">
        <v>103</v>
      </c>
      <c r="I66" s="115" t="s">
        <v>105</v>
      </c>
      <c r="J66" s="29" t="s">
        <v>103</v>
      </c>
      <c r="K66" s="115" t="s">
        <v>105</v>
      </c>
      <c r="L66" s="116" t="s">
        <v>103</v>
      </c>
      <c r="M66" s="115" t="s">
        <v>105</v>
      </c>
      <c r="N66" s="21"/>
      <c r="R66" s="19"/>
      <c r="S66" s="19"/>
      <c r="V66" s="22"/>
    </row>
    <row r="67" spans="2:22" ht="15.75" hidden="1">
      <c r="B67" s="117"/>
      <c r="C67" s="118" t="s">
        <v>106</v>
      </c>
      <c r="D67" s="119">
        <f>J24</f>
        <v>10.968102301000002</v>
      </c>
      <c r="E67" s="120"/>
      <c r="F67" s="121"/>
      <c r="G67" s="119">
        <f>D67/1.18</f>
        <v>9.295001950000001</v>
      </c>
      <c r="H67" s="119">
        <f>V24</f>
        <v>9.295001950000001</v>
      </c>
      <c r="I67" s="122">
        <v>1</v>
      </c>
      <c r="J67" s="123">
        <f>S24</f>
        <v>9.295001950000001</v>
      </c>
      <c r="K67" s="122">
        <v>1</v>
      </c>
      <c r="L67" s="119">
        <f>T24</f>
        <v>0</v>
      </c>
      <c r="M67" s="122">
        <v>2</v>
      </c>
      <c r="N67" s="21">
        <f>I67+K67+M67</f>
        <v>4</v>
      </c>
      <c r="R67" s="19"/>
      <c r="S67" s="19"/>
      <c r="V67" s="22"/>
    </row>
    <row r="68" spans="2:22" ht="15.75" hidden="1">
      <c r="B68" s="117"/>
      <c r="C68" s="118" t="s">
        <v>107</v>
      </c>
      <c r="D68" s="119">
        <f>J26</f>
        <v>8.426488449552002</v>
      </c>
      <c r="E68" s="120"/>
      <c r="F68" s="121"/>
      <c r="G68" s="119">
        <f>D68/1.18</f>
        <v>7.141091906400002</v>
      </c>
      <c r="H68" s="119">
        <f>V26</f>
        <v>7.141091906400001</v>
      </c>
      <c r="I68" s="122">
        <v>3</v>
      </c>
      <c r="J68" s="123">
        <f>S26</f>
        <v>0</v>
      </c>
      <c r="K68" s="122">
        <v>4</v>
      </c>
      <c r="L68" s="119">
        <f>T26</f>
        <v>0</v>
      </c>
      <c r="M68" s="122">
        <v>3</v>
      </c>
      <c r="N68" s="21">
        <f>I68+K68+M68</f>
        <v>10</v>
      </c>
      <c r="R68" s="19"/>
      <c r="S68" s="19"/>
      <c r="V68" s="22"/>
    </row>
    <row r="69" spans="2:22" ht="15.75" hidden="1">
      <c r="B69" s="117"/>
      <c r="C69" s="118" t="s">
        <v>108</v>
      </c>
      <c r="D69" s="124">
        <f>J30</f>
        <v>9.962567501558398</v>
      </c>
      <c r="E69" s="120"/>
      <c r="F69" s="121"/>
      <c r="G69" s="119">
        <f>D69/1.18</f>
        <v>8.44285381488</v>
      </c>
      <c r="H69" s="119">
        <f>V30</f>
        <v>8.442853814879998</v>
      </c>
      <c r="I69" s="122">
        <v>8</v>
      </c>
      <c r="J69" s="123">
        <f>S30</f>
        <v>1.05535672686</v>
      </c>
      <c r="K69" s="122">
        <v>9</v>
      </c>
      <c r="L69" s="119">
        <f>T30</f>
        <v>3.16607018058</v>
      </c>
      <c r="M69" s="122">
        <v>7</v>
      </c>
      <c r="N69" s="21">
        <f>I69+K69+M69</f>
        <v>24</v>
      </c>
      <c r="R69" s="19"/>
      <c r="S69" s="19"/>
      <c r="V69" s="22"/>
    </row>
    <row r="70" spans="2:22" ht="15.75" hidden="1">
      <c r="B70" s="117"/>
      <c r="C70" s="118" t="s">
        <v>109</v>
      </c>
      <c r="D70" s="124">
        <f>J39</f>
        <v>15.168752742847065</v>
      </c>
      <c r="E70" s="120"/>
      <c r="F70" s="121"/>
      <c r="G70" s="119">
        <f>D70/1.18</f>
        <v>12.854875205802598</v>
      </c>
      <c r="H70" s="119">
        <f>R39</f>
        <v>0.3346945959</v>
      </c>
      <c r="I70" s="119">
        <v>7.159</v>
      </c>
      <c r="J70" s="123">
        <f>S39</f>
        <v>0</v>
      </c>
      <c r="K70" s="119">
        <v>4.532</v>
      </c>
      <c r="L70" s="119">
        <f>T39</f>
        <v>2.7045475839999997</v>
      </c>
      <c r="M70" s="119">
        <v>7.716</v>
      </c>
      <c r="N70" s="21">
        <f>I70+K70+M70</f>
        <v>19.407</v>
      </c>
      <c r="R70" s="19"/>
      <c r="S70" s="19"/>
      <c r="V70" s="22"/>
    </row>
    <row r="71" spans="2:22" ht="15.75" hidden="1">
      <c r="B71" s="117"/>
      <c r="C71" s="118" t="s">
        <v>110</v>
      </c>
      <c r="D71" s="119">
        <f>J44</f>
        <v>28.73229478008</v>
      </c>
      <c r="E71" s="120"/>
      <c r="F71" s="121"/>
      <c r="G71" s="119">
        <f>D71/1.18</f>
        <v>24.349402356000002</v>
      </c>
      <c r="H71" s="119">
        <f>R44</f>
        <v>0</v>
      </c>
      <c r="I71" s="119">
        <v>30</v>
      </c>
      <c r="J71" s="123">
        <f>S44</f>
        <v>8.116467452</v>
      </c>
      <c r="K71" s="119">
        <v>30</v>
      </c>
      <c r="L71" s="119">
        <f>T44</f>
        <v>8.116467452</v>
      </c>
      <c r="M71" s="119">
        <v>30</v>
      </c>
      <c r="N71" s="21">
        <f>I71+K71+M71</f>
        <v>90</v>
      </c>
      <c r="R71" s="19"/>
      <c r="S71" s="19"/>
      <c r="V71" s="22"/>
    </row>
    <row r="72" spans="2:22" s="58" customFormat="1" ht="15.75" hidden="1">
      <c r="B72" s="125" t="s">
        <v>111</v>
      </c>
      <c r="C72" s="126" t="s">
        <v>112</v>
      </c>
      <c r="D72" s="127">
        <f>SUM(D67:D71)</f>
        <v>73.25820577503747</v>
      </c>
      <c r="E72" s="127">
        <f>SUM(E67:E71)</f>
        <v>0</v>
      </c>
      <c r="F72" s="127">
        <f>SUM(F67:F71)</f>
        <v>0</v>
      </c>
      <c r="G72" s="127">
        <f>SUM(G67:G71)</f>
        <v>62.0832252330826</v>
      </c>
      <c r="H72" s="127">
        <f>SUM(H67:H71)</f>
        <v>25.213642267180003</v>
      </c>
      <c r="I72" s="127"/>
      <c r="J72" s="128">
        <f>SUM(J67:J71)</f>
        <v>18.46682612886</v>
      </c>
      <c r="K72" s="127"/>
      <c r="L72" s="127">
        <f>SUM(L67:L71)</f>
        <v>13.987085216579999</v>
      </c>
      <c r="M72" s="127"/>
      <c r="N72" s="129"/>
      <c r="O72" s="130"/>
      <c r="P72" s="130"/>
      <c r="Q72" s="130"/>
      <c r="R72" s="130"/>
      <c r="S72" s="130"/>
      <c r="T72" s="131"/>
      <c r="U72" s="131"/>
      <c r="V72" s="131"/>
    </row>
    <row r="73" spans="2:22" ht="15.75" hidden="1">
      <c r="B73" s="117"/>
      <c r="C73" s="118" t="s">
        <v>113</v>
      </c>
      <c r="D73" s="119">
        <f>J14</f>
        <v>51.4730396</v>
      </c>
      <c r="E73" s="120"/>
      <c r="F73" s="121"/>
      <c r="G73" s="119">
        <f>D73/1.18</f>
        <v>43.62122</v>
      </c>
      <c r="H73" s="119">
        <f>R14</f>
        <v>5.934186800000001</v>
      </c>
      <c r="I73" s="122">
        <v>2068</v>
      </c>
      <c r="J73" s="123">
        <f>S14</f>
        <v>14.802</v>
      </c>
      <c r="K73" s="122">
        <v>2259</v>
      </c>
      <c r="L73" s="119">
        <f>T14</f>
        <v>13.65</v>
      </c>
      <c r="M73" s="122">
        <v>3024</v>
      </c>
      <c r="N73" s="21">
        <f>I73+K73+M73</f>
        <v>7351</v>
      </c>
      <c r="R73" s="19"/>
      <c r="S73" s="19"/>
      <c r="V73" s="22"/>
    </row>
    <row r="74" spans="2:22" ht="15.75" hidden="1">
      <c r="B74" s="117" t="s">
        <v>114</v>
      </c>
      <c r="C74" s="126" t="s">
        <v>115</v>
      </c>
      <c r="D74" s="127">
        <f>SUM(D73:D73)</f>
        <v>51.4730396</v>
      </c>
      <c r="E74" s="127">
        <f>SUM(E73:E73)</f>
        <v>0</v>
      </c>
      <c r="F74" s="127">
        <f>SUM(F73:F73)</f>
        <v>0</v>
      </c>
      <c r="G74" s="127">
        <f>SUM(G73:G73)</f>
        <v>43.62122</v>
      </c>
      <c r="H74" s="127">
        <f>SUM(H73:H73)</f>
        <v>5.934186800000001</v>
      </c>
      <c r="I74" s="127"/>
      <c r="J74" s="128">
        <f>SUM(J73:J73)</f>
        <v>14.802</v>
      </c>
      <c r="K74" s="127"/>
      <c r="L74" s="127">
        <f>SUM(L73:L73)</f>
        <v>13.65</v>
      </c>
      <c r="M74" s="119"/>
      <c r="N74" s="21"/>
      <c r="R74" s="19"/>
      <c r="S74" s="19"/>
      <c r="V74" s="22"/>
    </row>
    <row r="75" spans="2:22" ht="15.75" hidden="1">
      <c r="B75" s="125" t="s">
        <v>116</v>
      </c>
      <c r="C75" s="126" t="s">
        <v>117</v>
      </c>
      <c r="D75" s="127">
        <f>J46</f>
        <v>10.495999999999999</v>
      </c>
      <c r="E75" s="120"/>
      <c r="F75" s="121"/>
      <c r="G75" s="119">
        <f>D75/1.18</f>
        <v>8.894915254237288</v>
      </c>
      <c r="H75" s="127">
        <f>R46</f>
        <v>5.890677966101695</v>
      </c>
      <c r="I75" s="132"/>
      <c r="J75" s="128">
        <f>S46</f>
        <v>0</v>
      </c>
      <c r="K75" s="132"/>
      <c r="L75" s="127">
        <f>T46</f>
        <v>0</v>
      </c>
      <c r="M75" s="132"/>
      <c r="N75" s="21"/>
      <c r="R75" s="19"/>
      <c r="S75" s="19"/>
      <c r="V75" s="22"/>
    </row>
    <row r="76" spans="2:22" ht="15.75" hidden="1">
      <c r="B76" s="117"/>
      <c r="C76" s="118" t="s">
        <v>118</v>
      </c>
      <c r="D76" s="127">
        <f>D72+D74+D75</f>
        <v>135.22724537503748</v>
      </c>
      <c r="E76" s="127">
        <f>E72+E74+E75</f>
        <v>0</v>
      </c>
      <c r="F76" s="127">
        <f>F72+F74+F75</f>
        <v>0</v>
      </c>
      <c r="G76" s="127">
        <f>G72+G74+G75</f>
        <v>114.59936048731988</v>
      </c>
      <c r="H76" s="127">
        <f>H72+H74+H75</f>
        <v>37.038507033281704</v>
      </c>
      <c r="I76" s="127"/>
      <c r="J76" s="128">
        <f>J72+J74+J75</f>
        <v>33.26882612886</v>
      </c>
      <c r="K76" s="127"/>
      <c r="L76" s="127">
        <f>L72+L74+L75</f>
        <v>27.637085216579997</v>
      </c>
      <c r="M76" s="119"/>
      <c r="N76" s="21"/>
      <c r="R76" s="19"/>
      <c r="S76" s="19"/>
      <c r="V76" s="22"/>
    </row>
    <row r="77" ht="15.75" hidden="1"/>
    <row r="78" spans="8:12" ht="15.75" hidden="1">
      <c r="H78" s="21">
        <f>H74+H75</f>
        <v>11.824864766101696</v>
      </c>
      <c r="J78" s="21">
        <f>J74+J75</f>
        <v>14.802</v>
      </c>
      <c r="L78" s="21">
        <f>L74+L75</f>
        <v>13.65</v>
      </c>
    </row>
    <row r="79" spans="3:7" ht="15.75" hidden="1">
      <c r="C79" s="18" t="s">
        <v>119</v>
      </c>
      <c r="D79" s="133">
        <f>I67+K67+M67</f>
        <v>4</v>
      </c>
      <c r="G79" s="19" t="s">
        <v>120</v>
      </c>
    </row>
    <row r="80" spans="3:7" ht="15.75" hidden="1">
      <c r="C80" s="18" t="s">
        <v>121</v>
      </c>
      <c r="D80" s="133">
        <f>I68+I69+K68+K69+M68+M69</f>
        <v>34</v>
      </c>
      <c r="G80" s="19" t="s">
        <v>120</v>
      </c>
    </row>
    <row r="81" spans="3:7" ht="15.75" hidden="1">
      <c r="C81" s="18" t="s">
        <v>122</v>
      </c>
      <c r="D81" s="134">
        <f>N70</f>
        <v>19.407</v>
      </c>
      <c r="G81" s="19" t="s">
        <v>123</v>
      </c>
    </row>
    <row r="82" spans="3:7" ht="15.75" hidden="1">
      <c r="C82" s="18" t="s">
        <v>124</v>
      </c>
      <c r="D82" s="135">
        <f>I71+K71+M71</f>
        <v>90</v>
      </c>
      <c r="G82" s="19" t="s">
        <v>123</v>
      </c>
    </row>
  </sheetData>
  <mergeCells count="25">
    <mergeCell ref="L8:L9"/>
    <mergeCell ref="S2:V2"/>
    <mergeCell ref="T3:V3"/>
    <mergeCell ref="B5:V5"/>
    <mergeCell ref="B8:B10"/>
    <mergeCell ref="C8:C10"/>
    <mergeCell ref="D8:D9"/>
    <mergeCell ref="E8:E10"/>
    <mergeCell ref="F8:F10"/>
    <mergeCell ref="G8:G9"/>
    <mergeCell ref="J65:K65"/>
    <mergeCell ref="I8:I10"/>
    <mergeCell ref="J8:J9"/>
    <mergeCell ref="K8:K9"/>
    <mergeCell ref="H8:H10"/>
    <mergeCell ref="L65:M65"/>
    <mergeCell ref="M8:Q8"/>
    <mergeCell ref="R8:V8"/>
    <mergeCell ref="B51:C51"/>
    <mergeCell ref="B64:B66"/>
    <mergeCell ref="C64:C66"/>
    <mergeCell ref="D64:D66"/>
    <mergeCell ref="G64:G66"/>
    <mergeCell ref="H64:M64"/>
    <mergeCell ref="H65:I65"/>
  </mergeCells>
  <printOptions/>
  <pageMargins left="0.38" right="0.31" top="1" bottom="1" header="0.5" footer="0.5"/>
  <pageSetup horizontalDpi="600" verticalDpi="600" orientation="landscape" paperSize="8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РЭК Томской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Хабаров А.Г.</dc:creator>
  <cp:keywords/>
  <dc:description/>
  <cp:lastModifiedBy>Жилкина Г.Г.</cp:lastModifiedBy>
  <cp:lastPrinted>2012-04-03T04:18:12Z</cp:lastPrinted>
  <dcterms:created xsi:type="dcterms:W3CDTF">2012-04-03T03:35:37Z</dcterms:created>
  <dcterms:modified xsi:type="dcterms:W3CDTF">2012-04-05T04:07:10Z</dcterms:modified>
  <cp:category/>
  <cp:version/>
  <cp:contentType/>
  <cp:contentStatus/>
</cp:coreProperties>
</file>