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Стандарты раскрытия информации\Сайт 2016 год\5 апреля 2016г\"/>
    </mc:Choice>
  </mc:AlternateContent>
  <bookViews>
    <workbookView xWindow="0" yWindow="0" windowWidth="28800" windowHeight="12435"/>
  </bookViews>
  <sheets>
    <sheet name="приложение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ESTATE">[5]Опции!$B$14</definedName>
    <definedName name="__IntlFixup" hidden="1">TRUE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a" localSheetId="0">'приложение 1'!a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>#REF!</definedName>
    <definedName name="alumina_price">#REF!</definedName>
    <definedName name="anscount" hidden="1">1</definedName>
    <definedName name="asd" localSheetId="0">'приложение 1'!asd</definedName>
    <definedName name="asd">[0]!asd</definedName>
    <definedName name="b" localSheetId="0">'приложение 1'!b</definedName>
    <definedName name="b">[0]!b</definedName>
    <definedName name="Balance_Sheet">#REF!</definedName>
    <definedName name="bbbbb" localSheetId="0">'приложение 1'!USD/1.701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_C370000" localSheetId="0">#REF!</definedName>
    <definedName name="_C370000">#REF!</definedName>
    <definedName name="calculations">#REF!</definedName>
    <definedName name="_cap1" localSheetId="0">#REF!</definedName>
    <definedName name="_cap1">#REF!</definedName>
    <definedName name="Capital_Purchases">#REF!</definedName>
    <definedName name="CashFlow" localSheetId="0">'[10]Master Cashflows - Contractual'!#REF!</definedName>
    <definedName name="CashFlow">'[10]Master Cashflows - Contractual'!#REF!</definedName>
    <definedName name="CompOt" localSheetId="0">'приложение 1'!CompOt</definedName>
    <definedName name="CompOt">[0]!CompOt</definedName>
    <definedName name="CompRas" localSheetId="0">'приложение 1'!CompRas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>#REF!</definedName>
    <definedName name="dfg" localSheetId="0">'приложение 1'!dfg</definedName>
    <definedName name="dfg">[0]!dfg</definedName>
    <definedName name="DM" localSheetId="0">'приложение 1'!USD/1.701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 localSheetId="0">#REF!</definedName>
    <definedName name="End_Bal">#REF!</definedName>
    <definedName name="ew" localSheetId="0">'приложение 1'!ew</definedName>
    <definedName name="ew">[0]!ew</definedName>
    <definedName name="Expas" localSheetId="0">#REF!</definedName>
    <definedName name="Expas">#REF!</definedName>
    <definedName name="export_year">#REF!</definedName>
    <definedName name="Extra_Pay" localSheetId="0">#REF!</definedName>
    <definedName name="Extra_Pay">#REF!</definedName>
    <definedName name="fg" localSheetId="0">'приложение 1'!fg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'приложение 1'!USD/1.701</definedName>
    <definedName name="G">[0]!USD/1.701</definedName>
    <definedName name="gg">#REF!</definedName>
    <definedName name="gggg" localSheetId="0">'приложение 1'!gggg</definedName>
    <definedName name="gggg">[0]!gggg</definedName>
    <definedName name="Go" localSheetId="0">'приложение 1'!Go</definedName>
    <definedName name="Go">[0]!Go</definedName>
    <definedName name="GoAssetChart" localSheetId="0">'приложение 1'!GoAssetChart</definedName>
    <definedName name="GoAssetChart">[0]!GoAssetChart</definedName>
    <definedName name="GoBack" localSheetId="0">'приложение 1'!GoBack</definedName>
    <definedName name="GoBack">[0]!GoBack</definedName>
    <definedName name="GoBalanceSheet" localSheetId="0">'приложение 1'!GoBalanceSheet</definedName>
    <definedName name="GoBalanceSheet">[0]!GoBalanceSheet</definedName>
    <definedName name="GoCashFlow" localSheetId="0">'приложение 1'!GoCashFlow</definedName>
    <definedName name="GoCashFlow">[0]!GoCashFlow</definedName>
    <definedName name="GoData" localSheetId="0">'приложение 1'!GoData</definedName>
    <definedName name="GoData">[0]!GoData</definedName>
    <definedName name="GoIncomeChart" localSheetId="0">'приложение 1'!GoIncomeChart</definedName>
    <definedName name="GoIncomeChart">[0]!GoIncomeChart</definedName>
    <definedName name="GoIncomeChart1" localSheetId="0">'приложение 1'!GoIncomeChart1</definedName>
    <definedName name="GoIncomeChart1">[0]!GoIncomeChart1</definedName>
    <definedName name="grace1" localSheetId="0">#REF!</definedName>
    <definedName name="grace1">#REF!</definedName>
    <definedName name="H?Period">[14]Заголовок!$B$3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[15]Справочники!$A$2:$A$4,[15]Справочники!$A$16:$A$18</definedName>
    <definedName name="hh" localSheetId="0">'приложение 1'!USD/1.701</definedName>
    <definedName name="hh">[0]!USD/1.701</definedName>
    <definedName name="hhhh" localSheetId="0">'приложение 1'!hhhh</definedName>
    <definedName name="hhhh">[0]!hhhh</definedName>
    <definedName name="iii" localSheetId="0">[0]!kk/1.81</definedName>
    <definedName name="iii">kk/1.81</definedName>
    <definedName name="iiii" localSheetId="0">[0]!kk/1.81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1'!jjjjjj</definedName>
    <definedName name="jjjjjj">[0]!jjjjjj</definedName>
    <definedName name="k" localSheetId="0">'приложение 1'!k</definedName>
    <definedName name="k">[0]!k</definedName>
    <definedName name="kk">[16]Коэфф!$B$1</definedName>
    <definedName name="kurs">#REF!</definedName>
    <definedName name="lang">[17]lang!$A$6</definedName>
    <definedName name="Language">[18]Main!$B$21</definedName>
    <definedName name="Last_Row" localSheetId="0">IF('приложение 1'!Values_Entered,'приложение 1'!Header_Row+'приложение 1'!Number_of_Payments,'приложение 1'!Header_Row)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>#REF!</definedName>
    <definedName name="mm" localSheetId="0">'приложение 1'!mm</definedName>
    <definedName name="mm">[0]!mm</definedName>
    <definedName name="Moeuvre" localSheetId="0">[21]Personnel!#REF!</definedName>
    <definedName name="Moeuvre">[21]Personnel!#REF!</definedName>
    <definedName name="nn" localSheetId="0">[0]!kk/1.81</definedName>
    <definedName name="nn">kk/1.81</definedName>
    <definedName name="nnnn" localSheetId="0">[0]!kk/1.81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1'!End_Bal,-1)+1</definedName>
    <definedName name="Number_of_Payments">MATCH(0.01,End_Bal,-1)+1</definedName>
    <definedName name="ok" localSheetId="0">[22]Контроль!$E$1</definedName>
    <definedName name="ok">[22]Контроль!$E$1</definedName>
    <definedName name="org">'[23]Анкета (2)'!$A$5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'[24]16'!$E$15:$I$16,'[24]16'!$E$18:$I$20,'[24]16'!$E$23:$I$23,'[24]16'!$E$26:$I$26,'[24]16'!$E$29:$I$29,'[24]16'!$E$32:$I$32,'[24]16'!$E$35:$I$35,'[24]16'!$B$34,'[24]16'!$B$37</definedName>
    <definedName name="P1_SCOPE_16_PRT" hidden="1">'[24]16'!$E$15:$I$16,'[24]16'!$E$18:$I$20,'[24]16'!$E$23:$I$23,'[24]16'!$E$26:$I$26,'[24]16'!$E$29:$I$29,'[24]16'!$E$32:$I$32,'[24]16'!$E$35:$I$35,'[24]16'!$B$34,'[24]16'!$B$37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'[24]4'!$F$23:$I$23,'[24]4'!$F$25:$I$25,'[24]4'!$F$27:$I$31,'[24]4'!$K$14:$N$20,'[24]4'!$K$23:$N$23,'[24]4'!$K$25:$N$25,'[24]4'!$K$27:$N$31,'[24]4'!$P$14:$S$20,'[24]4'!$P$23:$S$23</definedName>
    <definedName name="P1_SCOPE_4_PRT" hidden="1">'[24]4'!$F$23:$I$23,'[24]4'!$F$25:$I$25,'[24]4'!$F$27:$I$31,'[24]4'!$K$14:$N$20,'[24]4'!$K$23:$N$23,'[24]4'!$K$25:$N$25,'[24]4'!$K$27:$N$31,'[24]4'!$P$14:$S$20,'[24]4'!$P$23:$S$23</definedName>
    <definedName name="P1_SCOPE_5_PRT" localSheetId="0" hidden="1">'[24]5'!$F$23:$I$23,'[24]5'!$F$25:$I$25,'[24]5'!$F$27:$I$31,'[24]5'!$K$14:$N$21,'[24]5'!$K$23:$N$23,'[24]5'!$K$25:$N$25,'[24]5'!$K$27:$N$31,'[24]5'!$P$14:$S$21,'[24]5'!$P$23:$S$23</definedName>
    <definedName name="P1_SCOPE_5_PRT" hidden="1">'[24]5'!$F$23:$I$23,'[24]5'!$F$25:$I$25,'[24]5'!$F$27:$I$31,'[24]5'!$K$14:$N$21,'[24]5'!$K$23:$N$23,'[24]5'!$K$25:$N$25,'[24]5'!$K$27:$N$31,'[24]5'!$P$14:$S$21,'[24]5'!$P$23:$S$23</definedName>
    <definedName name="P1_SCOPE_F1_PRT" localSheetId="0" hidden="1">'[24]Ф-1 (для АО-энерго)'!$D$74:$E$84,'[24]Ф-1 (для АО-энерго)'!$D$71:$E$72,'[24]Ф-1 (для АО-энерго)'!$D$66:$E$69,'[24]Ф-1 (для АО-энерго)'!$D$61:$E$64</definedName>
    <definedName name="P1_SCOPE_F1_PRT" hidden="1">'[24]Ф-1 (для АО-энерго)'!$D$74:$E$84,'[24]Ф-1 (для АО-энерго)'!$D$71:$E$72,'[24]Ф-1 (для АО-энерго)'!$D$66:$E$69,'[24]Ф-1 (для АО-энерго)'!$D$61:$E$64</definedName>
    <definedName name="P1_SCOPE_F2_PRT" localSheetId="0" hidden="1">'[24]Ф-2 (для АО-энерго)'!$G$56,'[24]Ф-2 (для АО-энерго)'!$E$55:$E$56,'[24]Ф-2 (для АО-энерго)'!$F$55:$G$55,'[24]Ф-2 (для АО-энерго)'!$D$55</definedName>
    <definedName name="P1_SCOPE_F2_PRT" hidden="1">'[24]Ф-2 (для АО-энерго)'!$G$56,'[24]Ф-2 (для АО-энерго)'!$E$55:$E$56,'[24]Ф-2 (для АО-энерго)'!$F$55:$G$55,'[24]Ф-2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[24]перекрестка!$H$15:$H$19,[24]перекрестка!$H$21:$H$25,[24]перекрестка!$J$14:$J$25,[24]перекрестка!$K$15:$K$19,[24]перекрестка!$K$21:$K$25</definedName>
    <definedName name="P1_SCOPE_PER_PRT" hidden="1">[24]перекрестка!$H$15:$H$19,[24]перекрестка!$H$21:$H$25,[24]перекрестка!$J$14:$J$25,[24]перекрестка!$K$15:$K$19,[24]перекрестка!$K$21:$K$25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[24]свод!$E$70:$M$79,[24]свод!$E$81:$M$81,[24]свод!$E$83:$M$88,[24]свод!$E$90:$M$90,[24]свод!$E$92:$M$96,[24]свод!$E$98:$M$98,[24]свод!$E$101:$M$102</definedName>
    <definedName name="P1_SCOPE_SV_LD1" hidden="1">[24]свод!$E$70:$M$79,[24]свод!$E$81:$M$81,[24]свод!$E$83:$M$88,[24]свод!$E$90:$M$90,[24]свод!$E$92:$M$96,[24]свод!$E$98:$M$98,[24]свод!$E$101:$M$102</definedName>
    <definedName name="P1_SCOPE_SV_PRT" localSheetId="0" hidden="1">[24]свод!$E$18:$I$19,[24]свод!$E$23:$H$26,[24]свод!$E$28:$I$29,[24]свод!$E$32:$I$36,[24]свод!$E$38:$I$40,[24]свод!$E$42:$I$53,[24]свод!$E$55:$I$56</definedName>
    <definedName name="P1_SCOPE_SV_PRT" hidden="1">[24]свод!$E$18:$I$19,[24]свод!$E$23:$H$26,[24]свод!$E$28:$I$29,[24]свод!$E$32:$I$36,[24]свод!$E$38:$I$40,[24]свод!$E$42:$I$53,[24]свод!$E$55:$I$56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[25]перекрестка!$J$42:$K$46,[25]перекрестка!$J$49,[25]перекрестка!$J$50:$K$54,[25]перекрестка!$J$55,[25]перекрестка!$J$56:$K$60,[25]перекрестка!$J$62:$K$66</definedName>
    <definedName name="P1_T1_Protect" hidden="1">[25]перекрестка!$J$42:$K$46,[25]перекрестка!$J$49,[25]перекрестка!$J$50:$K$54,[25]перекрестка!$J$55,[25]перекрестка!$J$56:$K$60,[25]перекрестка!$J$62:$K$66</definedName>
    <definedName name="P1_T16_Protect" localSheetId="0" hidden="1">'[25]16'!$G$10:$K$14,'[25]16'!$G$17:$K$17,'[25]16'!$G$20:$K$20,'[25]16'!$G$23:$K$23,'[25]16'!$G$26:$K$26,'[25]16'!$G$29:$K$29,'[25]16'!$G$33:$K$34,'[25]16'!$G$38:$K$40</definedName>
    <definedName name="P1_T16_Protect" hidden="1">'[25]16'!$G$10:$K$14,'[25]16'!$G$17:$K$17,'[25]16'!$G$20:$K$20,'[25]16'!$G$23:$K$23,'[25]16'!$G$26:$K$26,'[25]16'!$G$29:$K$29,'[25]16'!$G$33:$K$34,'[25]16'!$G$38:$K$40</definedName>
    <definedName name="P1_T17?L4">'[15]29'!$J$18:$J$25,'[15]29'!$G$18:$G$25,'[15]29'!$G$35:$G$42,'[15]29'!$J$35:$J$42,'[15]29'!$G$60,'[15]29'!$J$60,'[15]29'!$M$60,'[15]29'!$P$60,'[15]29'!$P$18:$P$25,'[15]29'!$G$9:$G$16</definedName>
    <definedName name="P1_T17?unit?РУБ.ГКАЛ">'[15]29'!$F$44:$F$51,'[15]29'!$I$44:$I$51,'[15]29'!$L$44:$L$51,'[15]29'!$F$18:$F$25,'[15]29'!$I$60,'[15]29'!$L$60,'[15]29'!$O$60,'[15]29'!$F$60,'[15]29'!$F$9:$F$16,'[15]29'!$I$9:$I$16</definedName>
    <definedName name="P1_T17?unit?ТГКАЛ">'[15]29'!$M$18:$M$25,'[15]29'!$J$18:$J$25,'[15]29'!$G$18:$G$25,'[15]29'!$G$35:$G$42,'[15]29'!$J$35:$J$42,'[15]29'!$G$60,'[15]29'!$J$60,'[15]29'!$M$60,'[15]29'!$P$60,'[15]29'!$G$9:$G$16</definedName>
    <definedName name="P1_T17_Protection">'[15]29'!$O$47:$P$51,'[15]29'!$L$47:$M$51,'[15]29'!$L$53:$M$53,'[15]29'!$L$55:$M$59,'[15]29'!$O$53:$P$53,'[15]29'!$O$55:$P$59,'[15]29'!$F$12:$G$16,'[15]29'!$F$10:$G$10</definedName>
    <definedName name="P1_T18.2_Protect" localSheetId="0" hidden="1">'[25]18.2'!$F$12:$J$19,'[25]18.2'!$F$22:$J$25,'[25]18.2'!$B$28:$J$30,'[25]18.2'!$F$32:$J$32,'[25]18.2'!$B$34:$J$36,'[25]18.2'!$F$40:$J$45,'[25]18.2'!$F$52:$J$52</definedName>
    <definedName name="P1_T18.2_Protect" hidden="1">'[25]18.2'!$F$12:$J$19,'[25]18.2'!$F$22:$J$25,'[25]18.2'!$B$28:$J$30,'[25]18.2'!$F$32:$J$32,'[25]18.2'!$B$34:$J$36,'[25]18.2'!$F$40:$J$45,'[25]18.2'!$F$52:$J$52</definedName>
    <definedName name="P1_T20_Protection" hidden="1">'[15]20'!$E$4:$H$4,'[15]20'!$E$13:$H$13,'[15]20'!$E$16:$H$17,'[15]20'!$E$19:$H$19,'[15]20'!$J$4:$M$4,'[15]20'!$J$8:$M$11,'[15]20'!$J$13:$M$13,'[15]20'!$J$16:$M$17,'[15]20'!$J$19:$M$19</definedName>
    <definedName name="P1_T21_Protection">'[15]21'!$O$31:$S$33,'[15]21'!$E$11,'[15]21'!$G$11:$K$11,'[15]21'!$M$11,'[15]21'!$O$11:$S$11,'[15]21'!$E$14:$E$16,'[15]21'!$G$14:$K$16,'[15]21'!$M$14:$M$16,'[15]21'!$O$14:$S$16</definedName>
    <definedName name="P1_T23_Protection">'[15]23'!$F$9:$J$25,'[15]23'!$O$9:$P$25,'[15]23'!$A$32:$A$34,'[15]23'!$F$32:$J$34,'[15]23'!$O$32:$P$34,'[15]23'!$A$37:$A$53,'[15]23'!$F$37:$J$53,'[15]23'!$O$37:$P$53</definedName>
    <definedName name="P1_T25_protection">'[15]25'!$G$8:$J$21,'[15]25'!$G$24:$J$28,'[15]25'!$G$30:$J$33,'[15]25'!$G$35:$J$37,'[15]25'!$G$41:$J$42,'[15]25'!$L$8:$O$21,'[15]25'!$L$24:$O$28,'[15]25'!$L$30:$O$33</definedName>
    <definedName name="P1_T26_Protection">'[15]26'!$B$34:$B$36,'[15]26'!$F$8:$I$8,'[15]26'!$F$10:$I$11,'[15]26'!$F$13:$I$15,'[15]26'!$F$18:$I$19,'[15]26'!$F$22:$I$24,'[15]26'!$F$26:$I$26,'[15]26'!$F$29:$I$32</definedName>
    <definedName name="P1_T27_Protection">'[15]27'!$B$34:$B$36,'[15]27'!$F$8:$I$8,'[15]27'!$F$10:$I$11,'[15]27'!$F$13:$I$15,'[15]27'!$F$18:$I$19,'[15]27'!$F$22:$I$24,'[15]27'!$F$26:$I$26,'[15]27'!$F$29:$I$32</definedName>
    <definedName name="P1_T28?axis?R?ПЭ">'[15]28'!$D$16:$I$18,'[15]28'!$D$22:$I$24,'[15]28'!$D$28:$I$30,'[15]28'!$D$37:$I$39,'[15]28'!$D$42:$I$44,'[15]28'!$D$48:$I$50,'[15]28'!$D$54:$I$56,'[15]28'!$D$63:$I$65</definedName>
    <definedName name="P1_T28?axis?R?ПЭ?">'[15]28'!$B$16:$B$18,'[15]28'!$B$22:$B$24,'[15]28'!$B$28:$B$30,'[15]28'!$B$37:$B$39,'[15]28'!$B$42:$B$44,'[15]28'!$B$48:$B$50,'[15]28'!$B$54:$B$56,'[15]28'!$B$63:$B$65</definedName>
    <definedName name="P1_T28?Data">'[15]28'!$G$242:$H$265,'[15]28'!$D$242:$E$265,'[15]28'!$G$216:$H$239,'[15]28'!$D$268:$E$292,'[15]28'!$G$268:$H$292,'[15]28'!$D$216:$E$239,'[15]28'!$G$190:$H$213</definedName>
    <definedName name="P1_T28_Protection">'[15]28'!$B$74:$B$76,'[15]28'!$B$80:$B$82,'[15]28'!$B$89:$B$91,'[15]28'!$B$94:$B$96,'[15]28'!$B$100:$B$102,'[15]28'!$B$106:$B$108,'[15]28'!$B$115:$B$117,'[15]28'!$B$120:$B$122</definedName>
    <definedName name="P1_T4_Protect" localSheetId="0" hidden="1">'[25]4'!$G$20:$J$20,'[25]4'!$G$22:$J$22,'[25]4'!$G$24:$J$28,'[25]4'!$L$11:$O$17,'[25]4'!$L$20:$O$20,'[25]4'!$L$22:$O$22,'[25]4'!$L$24:$O$28,'[25]4'!$Q$11:$T$17,'[25]4'!$Q$20:$T$20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 localSheetId="0" hidden="1">'[25]6'!$D$46:$H$55,'[25]6'!$J$46:$N$55,'[25]6'!$D$57:$H$59,'[25]6'!$J$57:$N$59,'[25]6'!$B$10:$B$19,'[25]6'!$D$10:$H$19,'[25]6'!$J$10:$N$19,'[25]6'!$D$21:$H$23,'[25]6'!$J$21:$N$23</definedName>
    <definedName name="P1_T6_Protect" hidden="1">'[25]6'!$D$46:$H$55,'[25]6'!$J$46:$N$55,'[25]6'!$D$57:$H$59,'[25]6'!$J$57:$N$59,'[25]6'!$B$10:$B$19,'[25]6'!$D$10:$H$19,'[25]6'!$J$10:$N$19,'[25]6'!$D$21:$H$23,'[25]6'!$J$21:$N$23</definedName>
    <definedName name="P10_T1_Protect" localSheetId="0" hidden="1">[25]перекрестка!$F$42:$H$46,[25]перекрестка!$F$49:$G$49,[25]перекрестка!$F$50:$H$54,[25]перекрестка!$F$55:$G$55,[25]перекрестка!$F$56:$H$60</definedName>
    <definedName name="P10_T1_Protect" hidden="1">[25]перекрестка!$F$42:$H$46,[25]перекрестка!$F$49:$G$49,[25]перекрестка!$F$50:$H$54,[25]перекрестка!$F$55:$G$55,[25]перекрестка!$F$56:$H$60</definedName>
    <definedName name="P10_T28_Protection">'[15]28'!$G$167:$H$169,'[15]28'!$D$172:$E$174,'[15]28'!$G$172:$H$174,'[15]28'!$D$178:$E$180,'[15]28'!$G$178:$H$181,'[15]28'!$D$184:$E$186,'[15]28'!$G$184:$H$186</definedName>
    <definedName name="P11_T1_Protect" localSheetId="0" hidden="1">[25]перекрестка!$F$62:$H$66,[25]перекрестка!$F$68:$H$72,[25]перекрестка!$F$74:$H$78,[25]перекрестка!$F$80:$H$84,[25]перекрестка!$F$89:$G$89</definedName>
    <definedName name="P11_T1_Protect" hidden="1">[25]перекрестка!$F$62:$H$66,[25]перекрестка!$F$68:$H$72,[25]перекрестка!$F$74:$H$78,[25]перекрестка!$F$80:$H$84,[25]перекрестка!$F$89:$G$89</definedName>
    <definedName name="P11_T28_Protection">'[15]28'!$D$193:$E$195,'[15]28'!$G$193:$H$195,'[15]28'!$D$198:$E$200,'[15]28'!$G$198:$H$200,'[15]28'!$D$204:$E$206,'[15]28'!$G$204:$H$206,'[15]28'!$D$210:$E$212,'[15]28'!$B$68:$B$70</definedName>
    <definedName name="P12_T1_Protect" localSheetId="0" hidden="1">[25]перекрестка!$F$90:$H$94,[25]перекрестка!$F$95:$G$95,[25]перекрестка!$F$96:$H$100,[25]перекрестка!$F$102:$H$106,[25]перекрестка!$F$108:$H$112</definedName>
    <definedName name="P12_T1_Protect" hidden="1">[25]перекрестка!$F$90:$H$94,[25]перекрестка!$F$95:$G$95,[25]перекрестка!$F$96:$H$100,[25]перекрестка!$F$102:$H$106,[25]перекрестка!$F$108:$H$112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[25]перекрестка!$F$114:$H$118,[25]перекрестка!$F$120:$H$124,[25]перекрестка!$F$127:$G$127,[25]перекрестка!$F$128:$H$132,[25]перекрестка!$F$133:$G$133</definedName>
    <definedName name="P13_T1_Protect" hidden="1">[25]перекрестка!$F$114:$H$118,[25]перекрестка!$F$120:$H$124,[25]перекрестка!$F$127:$G$127,[25]перекрестка!$F$128:$H$132,[25]перекрестка!$F$133:$G$133</definedName>
    <definedName name="P14_T1_Protect" localSheetId="0" hidden="1">[25]перекрестка!$F$134:$H$138,[25]перекрестка!$F$140:$H$144,[25]перекрестка!$F$146:$H$150,[25]перекрестка!$F$152:$H$156,[25]перекрестка!$F$158:$H$162</definedName>
    <definedName name="P14_T1_Protect" hidden="1">[25]перекрестка!$F$134:$H$138,[25]перекрестка!$F$140:$H$144,[25]перекрестка!$F$146:$H$150,[25]перекрестка!$F$152:$H$156,[25]перекрестка!$F$158:$H$162</definedName>
    <definedName name="P15_T1_Protect" localSheetId="0" hidden="1">[25]перекрестка!$J$158:$K$162,[25]перекрестка!$J$152:$K$156,[25]перекрестка!$J$146:$K$150,[25]перекрестка!$J$140:$K$144,[25]перекрестка!$J$11</definedName>
    <definedName name="P15_T1_Protect" hidden="1">[25]перекрестка!$J$158:$K$162,[25]перекрестка!$J$152:$K$156,[25]перекрестка!$J$146:$K$150,[25]перекрестка!$J$140:$K$144,[25]перекрестка!$J$11</definedName>
    <definedName name="P16_T1_Protect" localSheetId="0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6_T1_Protect" hidden="1">[25]перекрестка!$J$12:$K$16,[25]перекрестка!$J$17,[25]перекрестка!$J$18:$K$22,[25]перекрестка!$J$24:$K$28,[25]перекрестка!$J$30:$K$34,[25]перекрестка!$F$23:$G$23</definedName>
    <definedName name="P17_T1_Protect" localSheetId="0" hidden="1">[25]перекрестка!$F$29:$G$29,[25]перекрестка!$F$61:$G$61,[25]перекрестка!$F$67:$G$67,[25]перекрестка!$F$101:$G$101,[25]перекрестка!$F$107:$G$107</definedName>
    <definedName name="P17_T1_Protect" hidden="1">[25]перекрестка!$F$29:$G$29,[25]перекрестка!$F$61:$G$61,[25]перекрестка!$F$67:$G$67,[25]перекрестка!$F$101:$G$101,[25]перекрестка!$F$107:$G$107</definedName>
    <definedName name="P18_T1_Protect" localSheetId="0" hidden="1">[25]перекрестка!$F$139:$G$139,[25]перекрестка!$F$145:$G$145,[25]перекрестка!$J$36:$K$40,'приложение 1'!P1_T1_Protect,'приложение 1'!P2_T1_Protect,'приложение 1'!P3_T1_Protect,'приложение 1'!P4_T1_Protect</definedName>
    <definedName name="P18_T1_Protect" hidden="1">[25]перекрестка!$F$139:$G$139,[25]перекрестка!$F$145:$G$145,[25]перекрестка!$J$36:$K$40,P1_T1_Protect,P2_T1_Protect,P3_T1_Protect,P4_T1_Protect</definedName>
    <definedName name="P19_T1_Protect" localSheetId="0" hidden="1">'приложение 1'!P5_T1_Protect,'приложение 1'!P6_T1_Protect,'приложение 1'!P7_T1_Protect,'приложение 1'!P8_T1_Protect,'приложение 1'!P9_T1_Protect,'приложение 1'!P10_T1_Protect,'приложение 1'!P11_T1_Protect,'приложение 1'!P12_T1_Protect,'приложение 1'!P13_T1_Protect,'приложение 1'!P14_T1_Protect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'[24]16'!$E$38:$I$38,'[24]16'!$E$41:$I$41,'[24]16'!$E$45:$I$47,'[24]16'!$E$49:$I$49,'[24]16'!$E$53:$I$54,'[24]16'!$E$56:$I$57,'[24]16'!$E$59:$I$59,'[24]16'!$E$9:$I$13</definedName>
    <definedName name="P2_SCOPE_16_PRT" hidden="1">'[24]16'!$E$38:$I$38,'[24]16'!$E$41:$I$41,'[24]16'!$E$45:$I$47,'[24]16'!$E$49:$I$49,'[24]16'!$E$53:$I$54,'[24]16'!$E$56:$I$57,'[24]16'!$E$59:$I$59,'[24]16'!$E$9:$I$13</definedName>
    <definedName name="P2_SCOPE_4_PRT" localSheetId="0" hidden="1">'[24]4'!$P$25:$S$25,'[24]4'!$P$27:$S$31,'[24]4'!$U$14:$X$20,'[24]4'!$U$23:$X$23,'[24]4'!$U$25:$X$25,'[24]4'!$U$27:$X$31,'[24]4'!$Z$14:$AC$20,'[24]4'!$Z$23:$AC$23,'[24]4'!$Z$25:$AC$25</definedName>
    <definedName name="P2_SCOPE_4_PRT" hidden="1">'[24]4'!$P$25:$S$25,'[24]4'!$P$27:$S$31,'[24]4'!$U$14:$X$20,'[24]4'!$U$23:$X$23,'[24]4'!$U$25:$X$25,'[24]4'!$U$27:$X$31,'[24]4'!$Z$14:$AC$20,'[24]4'!$Z$23:$AC$23,'[24]4'!$Z$25:$AC$25</definedName>
    <definedName name="P2_SCOPE_5_PRT" localSheetId="0" hidden="1">'[24]5'!$P$25:$S$25,'[24]5'!$P$27:$S$31,'[24]5'!$U$14:$X$21,'[24]5'!$U$23:$X$23,'[24]5'!$U$25:$X$25,'[24]5'!$U$27:$X$31,'[24]5'!$Z$14:$AC$21,'[24]5'!$Z$23:$AC$23,'[24]5'!$Z$25:$AC$25</definedName>
    <definedName name="P2_SCOPE_5_PRT" hidden="1">'[24]5'!$P$25:$S$25,'[24]5'!$P$27:$S$31,'[24]5'!$U$14:$X$21,'[24]5'!$U$23:$X$23,'[24]5'!$U$25:$X$25,'[24]5'!$U$27:$X$31,'[24]5'!$Z$14:$AC$21,'[24]5'!$Z$23:$AC$23,'[24]5'!$Z$25:$AC$25</definedName>
    <definedName name="P2_SCOPE_F1_PRT" localSheetId="0" hidden="1">'[24]Ф-1 (для АО-энерго)'!$D$56:$E$59,'[24]Ф-1 (для АО-энерго)'!$D$34:$E$50,'[24]Ф-1 (для АО-энерго)'!$D$32:$E$32,'[24]Ф-1 (для АО-энерго)'!$D$23:$E$30</definedName>
    <definedName name="P2_SCOPE_F1_PRT" hidden="1">'[24]Ф-1 (для АО-энерго)'!$D$56:$E$59,'[24]Ф-1 (для АО-энерго)'!$D$34:$E$50,'[24]Ф-1 (для АО-энерго)'!$D$32:$E$32,'[24]Ф-1 (для АО-энерго)'!$D$23:$E$30</definedName>
    <definedName name="P2_SCOPE_F2_PRT" localSheetId="0" hidden="1">'[24]Ф-2 (для АО-энерго)'!$D$52:$G$54,'[24]Ф-2 (для АО-энерго)'!$C$21:$E$42,'[24]Ф-2 (для АО-энерго)'!$A$12:$E$12,'[24]Ф-2 (для АО-энерго)'!$C$8:$E$11</definedName>
    <definedName name="P2_SCOPE_F2_PRT" hidden="1">'[24]Ф-2 (для АО-энерго)'!$D$52:$G$54,'[24]Ф-2 (для АО-энерго)'!$C$21:$E$42,'[24]Ф-2 (для АО-энерго)'!$A$12:$E$12,'[24]Ф-2 (для АО-энерго)'!$C$8:$E$11</definedName>
    <definedName name="P2_SCOPE_PER_PRT" localSheetId="0" hidden="1">[24]перекрестка!$N$14:$N$25,[24]перекрестка!$N$27:$N$31,[24]перекрестка!$J$27:$K$31,[24]перекрестка!$F$27:$H$31,[24]перекрестка!$F$33:$H$37</definedName>
    <definedName name="P2_SCOPE_PER_PRT" hidden="1">[24]перекрестка!$N$14:$N$25,[24]перекрестка!$N$27:$N$31,[24]перекрестка!$J$27:$K$31,[24]перекрестка!$F$27:$H$31,[24]перекрестка!$F$33:$H$37</definedName>
    <definedName name="P2_SCOPE_SV_PRT" localSheetId="0" hidden="1">[24]свод!$E$58:$I$63,[24]свод!$E$72:$I$79,[24]свод!$E$81:$I$81,[24]свод!$E$85:$H$88,[24]свод!$E$90:$I$90,[24]свод!$E$107:$I$112,[24]свод!$E$114:$I$117</definedName>
    <definedName name="P2_SCOPE_SV_PRT" hidden="1">[24]свод!$E$58:$I$63,[24]свод!$E$72:$I$79,[24]свод!$E$81:$I$81,[24]свод!$E$85:$H$88,[24]свод!$E$90:$I$90,[24]свод!$E$107:$I$112,[24]свод!$E$114:$I$117</definedName>
    <definedName name="P2_T1_Protect" localSheetId="0" hidden="1">[25]перекрестка!$J$68:$K$72,[25]перекрестка!$J$74:$K$78,[25]перекрестка!$J$80:$K$84,[25]перекрестка!$J$89,[25]перекрестка!$J$90:$K$94,[25]перекрестка!$J$95</definedName>
    <definedName name="P2_T1_Protect" hidden="1">[25]перекрестка!$J$68:$K$72,[25]перекрестка!$J$74:$K$78,[25]перекрестка!$J$80:$K$84,[25]перекрестка!$J$89,[25]перекрестка!$J$90:$K$94,[25]перекрестка!$J$95</definedName>
    <definedName name="P2_T17?L4">'[15]29'!$J$9:$J$16,'[15]29'!$M$9:$M$16,'[15]29'!$P$9:$P$16,'[15]29'!$G$44:$G$51,'[15]29'!$J$44:$J$51,'[15]29'!$M$44:$M$51,'[15]29'!$M$35:$M$42,'[15]29'!$P$35:$P$42,'[15]29'!$P$44:$P$51</definedName>
    <definedName name="P2_T17?unit?РУБ.ГКАЛ">'[15]29'!$I$18:$I$25,'[15]29'!$L$9:$L$16,'[15]29'!$L$18:$L$25,'[15]29'!$O$9:$O$16,'[15]29'!$F$35:$F$42,'[15]29'!$I$35:$I$42,'[15]29'!$L$35:$L$42,'[15]29'!$O$35:$O$51</definedName>
    <definedName name="P2_T17?unit?ТГКАЛ">'[15]29'!$J$9:$J$16,'[15]29'!$M$9:$M$16,'[15]29'!$P$9:$P$16,'[15]29'!$M$35:$M$42,'[15]29'!$P$35:$P$42,'[15]29'!$G$44:$G$51,'[15]29'!$J$44:$J$51,'[15]29'!$M$44:$M$51,'[15]29'!$P$44:$P$51</definedName>
    <definedName name="P2_T17_Protection">'[15]29'!$F$19:$G$19,'[15]29'!$F$21:$G$25,'[15]29'!$F$27:$G$27,'[15]29'!$F$29:$G$33,'[15]29'!$F$36:$G$36,'[15]29'!$F$38:$G$42,'[15]29'!$F$45:$G$45,'[15]29'!$F$47:$G$51</definedName>
    <definedName name="P2_T21_Protection">'[15]21'!$E$20:$E$22,'[15]21'!$G$20:$K$22,'[15]21'!$M$20:$M$22,'[15]21'!$O$20:$S$22,'[15]21'!$E$26:$E$28,'[15]21'!$G$26:$K$28,'[15]21'!$M$26:$M$28,'[15]21'!$O$26:$S$28</definedName>
    <definedName name="P2_T25_protection">'[15]25'!$L$35:$O$37,'[15]25'!$L$41:$O$42,'[15]25'!$Q$8:$T$21,'[15]25'!$Q$24:$T$28,'[15]25'!$Q$30:$T$33,'[15]25'!$Q$35:$T$37,'[15]25'!$Q$41:$T$42,'[15]25'!$B$35:$B$37</definedName>
    <definedName name="P2_T26_Protection">'[15]26'!$F$34:$I$36,'[15]26'!$K$8:$N$8,'[15]26'!$K$10:$N$11,'[15]26'!$K$13:$N$15,'[15]26'!$K$18:$N$19,'[15]26'!$K$22:$N$24,'[15]26'!$K$26:$N$26,'[15]26'!$K$29:$N$32</definedName>
    <definedName name="P2_T27_Protection">'[15]27'!$F$34:$I$36,'[15]27'!$K$8:$N$8,'[15]27'!$K$10:$N$11,'[15]27'!$K$13:$N$15,'[15]27'!$K$18:$N$19,'[15]27'!$K$22:$N$24,'[15]27'!$K$26:$N$26,'[15]27'!$K$29:$N$32</definedName>
    <definedName name="P2_T28?axis?R?ПЭ">'[15]28'!$D$68:$I$70,'[15]28'!$D$74:$I$76,'[15]28'!$D$80:$I$82,'[15]28'!$D$89:$I$91,'[15]28'!$D$94:$I$96,'[15]28'!$D$100:$I$102,'[15]28'!$D$106:$I$108,'[15]28'!$D$115:$I$117</definedName>
    <definedName name="P2_T28?axis?R?ПЭ?">'[15]28'!$B$68:$B$70,'[15]28'!$B$74:$B$76,'[15]28'!$B$80:$B$82,'[15]28'!$B$89:$B$91,'[15]28'!$B$94:$B$96,'[15]28'!$B$100:$B$102,'[15]28'!$B$106:$B$108,'[15]28'!$B$115:$B$117</definedName>
    <definedName name="P2_T28_Protection">'[15]28'!$B$126:$B$128,'[15]28'!$B$132:$B$134,'[15]28'!$B$141:$B$143,'[15]28'!$B$146:$B$148,'[15]28'!$B$152:$B$154,'[15]28'!$B$158:$B$160,'[15]28'!$B$167:$B$169</definedName>
    <definedName name="P2_T4_Protect" localSheetId="0" hidden="1">'[25]4'!$Q$22:$T$22,'[25]4'!$Q$24:$T$28,'[25]4'!$V$24:$Y$28,'[25]4'!$V$22:$Y$22,'[25]4'!$V$20:$Y$20,'[25]4'!$V$11:$Y$17,'[25]4'!$AA$11:$AD$17,'[25]4'!$AA$20:$AD$20,'[25]4'!$AA$22:$AD$22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SCOPE_F1_PRT" localSheetId="0" hidden="1">'[24]Ф-1 (для АО-энерго)'!$E$16:$E$17,'[24]Ф-1 (для АО-энерго)'!$C$4:$D$4,'[24]Ф-1 (для АО-энерго)'!$C$7:$E$10,'[24]Ф-1 (для АО-энерго)'!$A$11:$E$11</definedName>
    <definedName name="P3_SCOPE_F1_PRT" hidden="1">'[24]Ф-1 (для АО-энерго)'!$E$16:$E$17,'[24]Ф-1 (для АО-энерго)'!$C$4:$D$4,'[24]Ф-1 (для АО-энерго)'!$C$7:$E$10,'[24]Ф-1 (для АО-энерго)'!$A$11:$E$11</definedName>
    <definedName name="P3_SCOPE_PER_PRT" localSheetId="0" hidden="1">[24]перекрестка!$J$33:$K$37,[24]перекрестка!$N$33:$N$37,[24]перекрестка!$F$39:$H$43,[24]перекрестка!$J$39:$K$43,[24]перекрестка!$N$39:$N$43</definedName>
    <definedName name="P3_SCOPE_PER_PRT" hidden="1">[24]перекрестка!$J$33:$K$37,[24]перекрестка!$N$33:$N$37,[24]перекрестка!$F$39:$H$43,[24]перекрестка!$J$39:$K$43,[24]перекрестка!$N$39:$N$43</definedName>
    <definedName name="P3_SCOPE_SV_PRT" localSheetId="0" hidden="1">[24]свод!$E$121:$I$121,[24]свод!$E$124:$H$127,[24]свод!$D$135:$G$135,[24]свод!$I$135:$I$140,[24]свод!$H$137:$H$140,[24]свод!$D$138:$G$140,[24]свод!$E$15:$I$16</definedName>
    <definedName name="P3_SCOPE_SV_PRT" hidden="1">[24]свод!$E$121:$I$121,[24]свод!$E$124:$H$127,[24]свод!$D$135:$G$135,[24]свод!$I$135:$I$140,[24]свод!$H$137:$H$140,[24]свод!$D$138:$G$140,[24]свод!$E$15:$I$16</definedName>
    <definedName name="P3_T1_Protect" localSheetId="0" hidden="1">[25]перекрестка!$J$96:$K$100,[25]перекрестка!$J$102:$K$106,[25]перекрестка!$J$108:$K$112,[25]перекрестка!$J$114:$K$118,[25]перекрестка!$J$120:$K$124</definedName>
    <definedName name="P3_T1_Protect" hidden="1">[25]перекрестка!$J$96:$K$100,[25]перекрестка!$J$102:$K$106,[25]перекрестка!$J$108:$K$112,[25]перекрестка!$J$114:$K$118,[25]перекрестка!$J$120:$K$124</definedName>
    <definedName name="P3_T17_Protection">'[15]29'!$F$53:$G$53,'[15]29'!$F$55:$G$59,'[15]29'!$I$55:$J$59,'[15]29'!$I$53:$J$53,'[15]29'!$I$47:$J$51,'[15]29'!$I$45:$J$45,'[15]29'!$I$38:$J$42,'[15]29'!$I$36:$J$36</definedName>
    <definedName name="P3_T21_Protection" localSheetId="0">'[15]21'!$E$31:$E$33,'[15]21'!$G$31:$K$33,'[15]21'!$B$14:$B$16,'[15]21'!$B$20:$B$22,'[15]21'!$B$26:$B$28,'[15]21'!$B$31:$B$33,'[15]21'!$M$31:$M$33,[0]!P1_T21_Protection</definedName>
    <definedName name="P3_T21_Protection">'[15]21'!$E$31:$E$33,'[15]21'!$G$31:$K$33,'[15]21'!$B$14:$B$16,'[15]21'!$B$20:$B$22,'[15]21'!$B$26:$B$28,'[15]21'!$B$31:$B$33,'[15]21'!$M$31:$M$33,P1_T21_Protection</definedName>
    <definedName name="P3_T27_Protection">'[15]27'!$K$34:$N$36,'[15]27'!$P$8:$S$8,'[15]27'!$P$10:$S$11,'[15]27'!$P$13:$S$15,'[15]27'!$P$18:$S$19,'[15]27'!$P$22:$S$24,'[15]27'!$P$26:$S$26,'[15]27'!$P$29:$S$32</definedName>
    <definedName name="P3_T28?axis?R?ПЭ">'[15]28'!$D$120:$I$122,'[15]28'!$D$126:$I$128,'[15]28'!$D$132:$I$134,'[15]28'!$D$141:$I$143,'[15]28'!$D$146:$I$148,'[15]28'!$D$152:$I$154,'[15]28'!$D$158:$I$160</definedName>
    <definedName name="P3_T28?axis?R?ПЭ?">'[15]28'!$B$120:$B$122,'[15]28'!$B$126:$B$128,'[15]28'!$B$132:$B$134,'[15]28'!$B$141:$B$143,'[15]28'!$B$146:$B$148,'[15]28'!$B$152:$B$154,'[15]28'!$B$158:$B$160</definedName>
    <definedName name="P3_T28_Protection">'[15]28'!$B$172:$B$174,'[15]28'!$B$178:$B$180,'[15]28'!$B$184:$B$186,'[15]28'!$B$193:$B$195,'[15]28'!$B$198:$B$200,'[15]28'!$B$204:$B$206,'[15]28'!$B$210:$B$212</definedName>
    <definedName name="P4_SCOPE_F1_PRT" localSheetId="0" hidden="1">'[24]Ф-1 (для АО-энерго)'!$C$13:$E$13,'[24]Ф-1 (для АО-энерго)'!$A$14:$E$14,'[24]Ф-1 (для АО-энерго)'!$C$23:$C$50,'[24]Ф-1 (для АО-энерго)'!$C$54:$C$95</definedName>
    <definedName name="P4_SCOPE_F1_PRT" hidden="1">'[24]Ф-1 (для АО-энерго)'!$C$13:$E$13,'[24]Ф-1 (для АО-энерго)'!$A$14:$E$14,'[24]Ф-1 (для АО-энерго)'!$C$23:$C$50,'[24]Ф-1 (для АО-энерго)'!$C$54:$C$95</definedName>
    <definedName name="P4_SCOPE_PER_PRT" localSheetId="0" hidden="1">[24]перекрестка!$F$45:$H$49,[24]перекрестка!$J$45:$K$49,[24]перекрестка!$N$45:$N$49,[24]перекрестка!$F$53:$G$64,[24]перекрестка!$H$54:$H$58</definedName>
    <definedName name="P4_SCOPE_PER_PRT" hidden="1">[24]перекрестка!$F$45:$H$49,[24]перекрестка!$J$45:$K$49,[24]перекрестка!$N$45:$N$49,[24]перекрестка!$F$53:$G$64,[24]перекрестка!$H$54:$H$58</definedName>
    <definedName name="P4_T1_Protect" localSheetId="0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_Protect" hidden="1">[25]перекрестка!$J$127,[25]перекрестка!$J$128:$K$132,[25]перекрестка!$J$133,[25]перекрестка!$J$134:$K$138,[25]перекрестка!$N$11:$N$22,[25]перекрестка!$N$24:$N$28</definedName>
    <definedName name="P4_T17_Protection">'[15]29'!$I$29:$J$33,'[15]29'!$I$27:$J$27,'[15]29'!$I$21:$J$25,'[15]29'!$I$19:$J$19,'[15]29'!$I$12:$J$16,'[15]29'!$I$10:$J$10,'[15]29'!$L$10:$M$10,'[15]29'!$L$12:$M$16</definedName>
    <definedName name="P4_T28?axis?R?ПЭ">'[15]28'!$D$167:$I$169,'[15]28'!$D$172:$I$174,'[15]28'!$D$178:$I$180,'[15]28'!$D$184:$I$186,'[15]28'!$D$193:$I$195,'[15]28'!$D$198:$I$200,'[15]28'!$D$204:$I$206</definedName>
    <definedName name="P4_T28?axis?R?ПЭ?">'[15]28'!$B$167:$B$169,'[15]28'!$B$172:$B$174,'[15]28'!$B$178:$B$180,'[15]28'!$B$184:$B$186,'[15]28'!$B$193:$B$195,'[15]28'!$B$198:$B$200,'[15]28'!$B$204:$B$206</definedName>
    <definedName name="P4_T28_Protection">'[15]28'!$B$219:$B$221,'[15]28'!$B$224:$B$226,'[15]28'!$B$230:$B$232,'[15]28'!$B$236:$B$238,'[15]28'!$B$245:$B$247,'[15]28'!$B$250:$B$252,'[15]28'!$B$256:$B$258</definedName>
    <definedName name="P5_SCOPE_PER_PRT" localSheetId="0" hidden="1">[24]перекрестка!$H$60:$H$64,[24]перекрестка!$J$53:$J$64,[24]перекрестка!$K$54:$K$58,[24]перекрестка!$K$60:$K$64,[24]перекрестка!$N$53:$N$64</definedName>
    <definedName name="P5_SCOPE_PER_PRT" hidden="1">[24]перекрестка!$H$60:$H$64,[24]перекрестка!$J$53:$J$64,[24]перекрестка!$K$54:$K$58,[24]перекрестка!$K$60:$K$64,[24]перекрестка!$N$53:$N$64</definedName>
    <definedName name="P5_T1_Protect" localSheetId="0" hidden="1">[25]перекрестка!$N$30:$N$34,[25]перекрестка!$N$36:$N$40,[25]перекрестка!$N$42:$N$46,[25]перекрестка!$N$49:$N$60,[25]перекрестка!$N$62:$N$66</definedName>
    <definedName name="P5_T1_Protect" hidden="1">[25]перекрестка!$N$30:$N$34,[25]перекрестка!$N$36:$N$40,[25]перекрестка!$N$42:$N$46,[25]перекрестка!$N$49:$N$60,[25]перекрестка!$N$62:$N$66</definedName>
    <definedName name="P5_T17_Protection">'[15]29'!$L$19:$M$19,'[15]29'!$L$21:$M$27,'[15]29'!$L$29:$M$33,'[15]29'!$L$36:$M$36,'[15]29'!$L$38:$M$42,'[15]29'!$L$45:$M$45,'[15]29'!$O$10:$P$10,'[15]29'!$O$12:$P$16</definedName>
    <definedName name="P5_T28?axis?R?ПЭ">'[15]28'!$D$210:$I$212,'[15]28'!$D$219:$I$221,'[15]28'!$D$224:$I$226,'[15]28'!$D$230:$I$232,'[15]28'!$D$236:$I$238,'[15]28'!$D$245:$I$247,'[15]28'!$D$250:$I$252</definedName>
    <definedName name="P5_T28?axis?R?ПЭ?">'[15]28'!$B$210:$B$212,'[15]28'!$B$219:$B$221,'[15]28'!$B$224:$B$226,'[15]28'!$B$230:$B$232,'[15]28'!$B$236:$B$238,'[15]28'!$B$245:$B$247,'[15]28'!$B$250:$B$252</definedName>
    <definedName name="P5_T28_Protection">'[15]28'!$B$262:$B$264,'[15]28'!$B$271:$B$273,'[15]28'!$B$276:$B$278,'[15]28'!$B$282:$B$284,'[15]28'!$B$288:$B$291,'[15]28'!$B$11:$B$13,'[15]28'!$B$16:$B$18,'[15]28'!$B$22:$B$24</definedName>
    <definedName name="P6_SCOPE_PER_PRT" localSheetId="0" hidden="1">[24]перекрестка!$F$66:$H$70,[24]перекрестка!$J$66:$K$70,[24]перекрестка!$N$66:$N$70,[24]перекрестка!$F$72:$H$76,[24]перекрестка!$J$72:$K$76</definedName>
    <definedName name="P6_SCOPE_PER_PRT" hidden="1">[24]перекрестка!$F$66:$H$70,[24]перекрестка!$J$66:$K$70,[24]перекрестка!$N$66:$N$70,[24]перекрестка!$F$72:$H$76,[24]перекрестка!$J$72:$K$76</definedName>
    <definedName name="P6_T1_Protect" localSheetId="0" hidden="1">[25]перекрестка!$N$68:$N$72,[25]перекрестка!$N$74:$N$78,[25]перекрестка!$N$80:$N$84,[25]перекрестка!$N$89:$N$100,[25]перекрестка!$N$102:$N$106</definedName>
    <definedName name="P6_T1_Protect" hidden="1">[25]перекрестка!$N$68:$N$72,[25]перекрестка!$N$74:$N$78,[25]перекрестка!$N$80:$N$84,[25]перекрестка!$N$89:$N$100,[25]перекрестка!$N$102:$N$106</definedName>
    <definedName name="P6_T17_Protection" localSheetId="0">'[15]29'!$O$19:$P$19,'[15]29'!$O$21:$P$25,'[15]29'!$O$27:$P$27,'[15]29'!$O$29:$P$33,'[15]29'!$O$36:$P$36,'[15]29'!$O$38:$P$42,'[15]29'!$O$45:$P$45,[0]!P1_T17_Protection</definedName>
    <definedName name="P6_T17_Protection">'[15]29'!$O$19:$P$19,'[15]29'!$O$21:$P$25,'[15]29'!$O$27:$P$27,'[15]29'!$O$29:$P$33,'[15]29'!$O$36:$P$36,'[15]29'!$O$38:$P$42,'[15]29'!$O$45:$P$45,P1_T17_Protection</definedName>
    <definedName name="P6_T28?axis?R?ПЭ" localSheetId="0">'[15]28'!$D$256:$I$258,'[15]28'!$D$262:$I$264,'[15]28'!$D$271:$I$273,'[15]28'!$D$276:$I$278,'[15]28'!$D$282:$I$284,'[15]28'!$D$288:$I$291,'[15]28'!$D$11:$I$13,[0]!P1_T28?axis?R?ПЭ</definedName>
    <definedName name="P6_T28?axis?R?ПЭ">'[15]28'!$D$256:$I$258,'[15]28'!$D$262:$I$264,'[15]28'!$D$271:$I$273,'[15]28'!$D$276:$I$278,'[15]28'!$D$282:$I$284,'[15]28'!$D$288:$I$291,'[15]28'!$D$11:$I$13,P1_T28?axis?R?ПЭ</definedName>
    <definedName name="P6_T28?axis?R?ПЭ?" localSheetId="0">'[15]28'!$B$256:$B$258,'[15]28'!$B$262:$B$264,'[15]28'!$B$271:$B$273,'[15]28'!$B$276:$B$278,'[15]28'!$B$282:$B$284,'[15]28'!$B$288:$B$291,'[15]28'!$B$11:$B$13,[0]!P1_T28?axis?R?ПЭ?</definedName>
    <definedName name="P6_T28?axis?R?ПЭ?">'[15]28'!$B$256:$B$258,'[15]28'!$B$262:$B$264,'[15]28'!$B$271:$B$273,'[15]28'!$B$276:$B$278,'[15]28'!$B$282:$B$284,'[15]28'!$B$288:$B$291,'[15]28'!$B$11:$B$13,P1_T28?axis?R?ПЭ?</definedName>
    <definedName name="P6_T28_Protection">'[15]28'!$B$28:$B$30,'[15]28'!$B$37:$B$39,'[15]28'!$B$42:$B$44,'[15]28'!$B$48:$B$50,'[15]28'!$B$54:$B$56,'[15]28'!$B$63:$B$65,'[15]28'!$G$210:$H$212,'[15]28'!$D$11:$E$13</definedName>
    <definedName name="P7_SCOPE_PER_PRT" localSheetId="0" hidden="1">[24]перекрестка!$N$72:$N$76,[24]перекрестка!$F$78:$H$82,[24]перекрестка!$J$78:$K$82,[24]перекрестка!$N$78:$N$82,[24]перекрестка!$F$84:$H$88</definedName>
    <definedName name="P7_SCOPE_PER_PRT" hidden="1">[24]перекрестка!$N$72:$N$76,[24]перекрестка!$F$78:$H$82,[24]перекрестка!$J$78:$K$82,[24]перекрестка!$N$78:$N$82,[24]перекрестка!$F$84:$H$88</definedName>
    <definedName name="P7_T1_Protect" localSheetId="0" hidden="1">[25]перекрестка!$N$108:$N$112,[25]перекрестка!$N$114:$N$118,[25]перекрестка!$N$120:$N$124,[25]перекрестка!$N$127:$N$138,[25]перекрестка!$N$140:$N$144</definedName>
    <definedName name="P7_T1_Protect" hidden="1">[25]перекрестка!$N$108:$N$112,[25]перекрестка!$N$114:$N$118,[25]перекрестка!$N$120:$N$124,[25]перекрестка!$N$127:$N$138,[25]перекрестка!$N$140:$N$144</definedName>
    <definedName name="P7_T28_Protection">'[15]28'!$G$11:$H$13,'[15]28'!$D$16:$E$18,'[15]28'!$G$16:$H$18,'[15]28'!$D$22:$E$24,'[15]28'!$G$22:$H$24,'[15]28'!$D$28:$E$30,'[15]28'!$G$28:$H$30,'[15]28'!$D$37:$E$39</definedName>
    <definedName name="P8_SCOPE_PER_PRT" localSheetId="0" hidden="1">[24]перекрестка!$J$84:$K$88,[24]перекрестка!$N$84:$N$88,[24]перекрестка!$F$14:$G$25,'приложение 1'!P1_SCOPE_PER_PRT,'приложение 1'!P2_SCOPE_PER_PRT,'приложение 1'!P3_SCOPE_PER_PRT,'приложение 1'!P4_SCOPE_PER_PRT</definedName>
    <definedName name="P8_SCOPE_PER_PRT" hidden="1">[24]перекрестка!$J$84:$K$88,[24]перекрестка!$N$84:$N$88,[24]перекрестка!$F$14:$G$25,P1_SCOPE_PER_PRT,P2_SCOPE_PER_PRT,P3_SCOPE_PER_PRT,P4_SCOPE_PER_PRT</definedName>
    <definedName name="P8_T1_Protect" localSheetId="0" hidden="1">[25]перекрестка!$N$146:$N$150,[25]перекрестка!$N$152:$N$156,[25]перекрестка!$N$158:$N$162,[25]перекрестка!$F$11:$G$11,[25]перекрестка!$F$12:$H$16</definedName>
    <definedName name="P8_T1_Protect" hidden="1">[25]перекрестка!$N$146:$N$150,[25]перекрестка!$N$152:$N$156,[25]перекрестка!$N$158:$N$162,[25]перекрестка!$F$11:$G$11,[25]перекрестка!$F$12:$H$16</definedName>
    <definedName name="P8_T28_Protection">'[15]28'!$G$37:$H$39,'[15]28'!$D$42:$E$44,'[15]28'!$G$42:$H$44,'[15]28'!$D$48:$E$50,'[15]28'!$G$48:$H$50,'[15]28'!$D$54:$E$56,'[15]28'!$G$54:$H$56,'[15]28'!$D$89:$E$91</definedName>
    <definedName name="P9_T1_Protect" localSheetId="0" hidden="1">[25]перекрестка!$F$17:$G$17,[25]перекрестка!$F$18:$H$22,[25]перекрестка!$F$24:$H$28,[25]перекрестка!$F$30:$H$34,[25]перекрестка!$F$36:$H$40</definedName>
    <definedName name="P9_T1_Protect" hidden="1">[25]перекрестка!$F$17:$G$17,[25]перекрестка!$F$18:$H$22,[25]перекрестка!$F$24:$H$28,[25]перекрестка!$F$30:$H$34,[25]перекрестка!$F$36:$H$40</definedName>
    <definedName name="P9_T28_Protection">'[15]28'!$G$89:$H$91,'[15]28'!$G$94:$H$96,'[15]28'!$D$94:$E$96,'[15]28'!$D$100:$E$102,'[15]28'!$G$100:$H$102,'[15]28'!$D$106:$E$108,'[15]28'!$G$106:$H$108,'[15]28'!$D$167:$E$169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1'!Loan_Start),MONTH('приложение 1'!Loan_Start)+Payment_Number,DAY('приложение 1'!Loan_Start))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[21]Personnel!#REF!</definedName>
    <definedName name="Pcoubud">[21]Personnel!#REF!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'[26]2001'!#REF!</definedName>
    <definedName name="polta">'[26]2001'!#REF!</definedName>
    <definedName name="popamia">#REF!</definedName>
    <definedName name="pp">#REF!</definedName>
    <definedName name="Princ" localSheetId="0">#REF!</definedName>
    <definedName name="Princ">#REF!</definedName>
    <definedName name="Print_Area_Reset" localSheetId="0">OFFSET('приложение 1'!Full_Print,0,0,'приложение 1'!Last_Row)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1'!qaz</definedName>
    <definedName name="qaz">[0]!qaz</definedName>
    <definedName name="qq" localSheetId="0">'приложение 1'!USD/1.701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'[23]Анкета (2)'!$B$8</definedName>
    <definedName name="Receipts_and_Disbursements">#REF!</definedName>
    <definedName name="Rent_and_Taxes" localSheetId="0">#REF!</definedName>
    <definedName name="Rent_and_Taxes">#REF!</definedName>
    <definedName name="Rep_cur" localSheetId="0">'[28]Расчет потоков без учета и.с.'!#REF!</definedName>
    <definedName name="Rep_cur">'[28]Расчет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'приложение 1'!P1_SCOPE_16_PRT,'приложение 1'!P2_SCOPE_16_PRT</definedName>
    <definedName name="SCOPE_16_PRT">P1_SCOPE_16_PRT,P2_SCOPE_16_PRT</definedName>
    <definedName name="SCOPE_17.1_PRT" localSheetId="0">'[24]17.1'!$D$14:$F$17,'[24]17.1'!$D$19:$F$22,'[24]17.1'!$I$9:$I$12,'[24]17.1'!$I$14:$I$17,'[24]17.1'!$I$19:$I$22,'[24]17.1'!$D$9:$F$12</definedName>
    <definedName name="SCOPE_17.1_PRT">'[24]17.1'!$D$14:$F$17,'[24]17.1'!$D$19:$F$22,'[24]17.1'!$I$9:$I$12,'[24]17.1'!$I$14:$I$17,'[24]17.1'!$I$19:$I$22,'[24]17.1'!$D$9:$F$12</definedName>
    <definedName name="SCOPE_17_LD" localSheetId="0">#REF!</definedName>
    <definedName name="SCOPE_17_LD">#REF!</definedName>
    <definedName name="SCOPE_17_PRT" localSheetId="0">#REF!,#REF!,#REF!,#REF!,#REF!,#REF!,#REF!,'приложение 1'!P1_SCOPE_17_PRT</definedName>
    <definedName name="SCOPE_17_PRT">#REF!,#REF!,#REF!,#REF!,#REF!,#REF!,#REF!,P1_SCOPE_17_PRT</definedName>
    <definedName name="SCOPE_24_LD" localSheetId="0">'[24]24'!$E$8:$J$47,'[24]24'!$E$49:$J$66</definedName>
    <definedName name="SCOPE_24_LD">'[24]24'!$E$8:$J$47,'[24]24'!$E$49:$J$66</definedName>
    <definedName name="SCOPE_24_PRT" localSheetId="0">'[24]24'!$E$41:$I$41,'[24]24'!$E$34:$I$34,'[24]24'!$E$36:$I$36,'[24]24'!$E$43:$I$43</definedName>
    <definedName name="SCOPE_24_PRT">'[24]24'!$E$41:$I$41,'[24]24'!$E$34:$I$34,'[24]24'!$E$36:$I$36,'[24]24'!$E$43:$I$43</definedName>
    <definedName name="SCOPE_25_PRT" localSheetId="0">'[24]25'!$E$20:$I$20,'[24]25'!$E$34:$I$34,'[24]25'!$E$41:$I$41,'[24]25'!$E$8:$I$10</definedName>
    <definedName name="SCOPE_25_PRT">'[24]25'!$E$20:$I$20,'[24]25'!$E$34:$I$34,'[24]25'!$E$41:$I$41,'[24]25'!$E$8:$I$10</definedName>
    <definedName name="SCOPE_4_PRT" localSheetId="0">'[24]4'!$Z$27:$AC$31,'[24]4'!$F$14:$I$20,'приложение 1'!P1_SCOPE_4_PRT,'приложение 1'!P2_SCOPE_4_PRT</definedName>
    <definedName name="SCOPE_4_PRT">'[24]4'!$Z$27:$AC$31,'[24]4'!$F$14:$I$20,P1_SCOPE_4_PRT,P2_SCOPE_4_PRT</definedName>
    <definedName name="SCOPE_5_PRT" localSheetId="0">'[24]5'!$Z$27:$AC$31,'[24]5'!$F$14:$I$21,'приложение 1'!P1_SCOPE_5_PRT,'приложение 1'!P2_SCOPE_5_PRT</definedName>
    <definedName name="SCOPE_5_PRT">'[24]5'!$Z$27:$AC$31,'[24]5'!$F$14:$I$21,P1_SCOPE_5_PRT,P2_SCOPE_5_PRT</definedName>
    <definedName name="SCOPE_F1_PRT" localSheetId="0">'[24]Ф-1 (для АО-энерго)'!$D$86:$E$95,'приложение 1'!P1_SCOPE_F1_PRT,'приложение 1'!P2_SCOPE_F1_PRT,'приложение 1'!P3_SCOPE_F1_PRT,'приложение 1'!P4_SCOPE_F1_PRT</definedName>
    <definedName name="SCOPE_F1_PRT">'[24]Ф-1 (для АО-энерго)'!$D$86:$E$95,P1_SCOPE_F1_PRT,P2_SCOPE_F1_PRT,P3_SCOPE_F1_PRT,P4_SCOPE_F1_PRT</definedName>
    <definedName name="SCOPE_F2_PRT" localSheetId="0">'[24]Ф-2 (для АО-энерго)'!$C$5:$D$5,'[24]Ф-2 (для АО-энерго)'!$C$52:$C$57,'[24]Ф-2 (для АО-энерго)'!$D$57:$G$57,'приложение 1'!P1_SCOPE_F2_PRT,'приложение 1'!P2_SCOPE_F2_PRT</definedName>
    <definedName name="SCOPE_F2_PRT">'[24]Ф-2 (для АО-энерго)'!$C$5:$D$5,'[24]Ф-2 (для АО-энерго)'!$C$52:$C$57,'[24]Ф-2 (для АО-энерго)'!$D$57:$G$57,P1_SCOPE_F2_PRT,P2_SCOPE_F2_PRT</definedName>
    <definedName name="SCOPE_PER_PRT" localSheetId="0">'приложение 1'!P5_SCOPE_PER_PRT,'приложение 1'!P6_SCOPE_PER_PRT,'приложение 1'!P7_SCOPE_PER_PRT,'приложение 1'!P8_SCOPE_PER_PRT</definedName>
    <definedName name="SCOPE_PER_PRT">P5_SCOPE_PER_PRT,P6_SCOPE_PER_PRT,P7_SCOPE_PER_PRT,P8_SCOPE_PER_PRT</definedName>
    <definedName name="SCOPE_SPR_PRT" localSheetId="0">[24]Справочники!$D$21:$J$22,[24]Справочники!$E$13:$I$14,[24]Справочники!$F$27:$H$28</definedName>
    <definedName name="SCOPE_SPR_PRT">[24]Справочники!$D$21:$J$22,[24]Справочники!$E$13:$I$14,[24]Справочники!$F$27:$H$28</definedName>
    <definedName name="SCOPE_SV_LD1" localSheetId="0">[24]свод!$E$104:$M$104,[24]свод!$E$106:$M$117,[24]свод!$E$120:$M$121,[24]свод!$E$123:$M$127,[24]свод!$E$10:$M$68,'приложение 1'!P1_SCOPE_SV_LD1</definedName>
    <definedName name="SCOPE_SV_LD1">[24]свод!$E$104:$M$104,[24]свод!$E$106:$M$117,[24]свод!$E$120:$M$121,[24]свод!$E$123:$M$127,[24]свод!$E$10:$M$68,P1_SCOPE_SV_LD1</definedName>
    <definedName name="SCOPE_SV_PRT" localSheetId="0">'приложение 1'!P1_SCOPE_SV_PRT,'приложение 1'!P2_SCOPE_SV_PRT,'приложение 1'!P3_SCOPE_SV_PRT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1'!shit</definedName>
    <definedName name="shit">[0]!shit</definedName>
    <definedName name="SMappros" localSheetId="0">[21]SMetstrait!$B$6:$W$57,[21]SMetstrait!$B$59:$W$113</definedName>
    <definedName name="SMappros">[21]SMetstrait!$B$6:$W$57,[21]SMetstrait!$B$59:$W$113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_SP1" localSheetId="0">[30]FES!#REF!</definedName>
    <definedName name="_SP1">[30]FES!#REF!</definedName>
    <definedName name="_SP10" localSheetId="0">[30]FES!#REF!</definedName>
    <definedName name="_SP10">[30]FES!#REF!</definedName>
    <definedName name="_SP11" localSheetId="0">[30]FES!#REF!</definedName>
    <definedName name="_SP11">[30]FES!#REF!</definedName>
    <definedName name="_SP12" localSheetId="0">[30]FES!#REF!</definedName>
    <definedName name="_SP12">[30]FES!#REF!</definedName>
    <definedName name="_SP13" localSheetId="0">[30]FES!#REF!</definedName>
    <definedName name="_SP13">[30]FES!#REF!</definedName>
    <definedName name="_SP14" localSheetId="0">[30]FES!#REF!</definedName>
    <definedName name="_SP14">[30]FES!#REF!</definedName>
    <definedName name="_SP15" localSheetId="0">[30]FES!#REF!</definedName>
    <definedName name="_SP15">[30]FES!#REF!</definedName>
    <definedName name="_SP16" localSheetId="0">[30]FES!#REF!</definedName>
    <definedName name="_SP16">[30]FES!#REF!</definedName>
    <definedName name="_SP17" localSheetId="0">[30]FES!#REF!</definedName>
    <definedName name="_SP17">[30]FES!#REF!</definedName>
    <definedName name="_SP18" localSheetId="0">[30]FES!#REF!</definedName>
    <definedName name="_SP18">[30]FES!#REF!</definedName>
    <definedName name="_SP19" localSheetId="0">[30]FES!#REF!</definedName>
    <definedName name="_SP19">[30]FES!#REF!</definedName>
    <definedName name="_SP2" localSheetId="0">[30]FES!#REF!</definedName>
    <definedName name="_SP2">[30]FES!#REF!</definedName>
    <definedName name="_SP20" localSheetId="0">[30]FES!#REF!</definedName>
    <definedName name="_SP20">[30]FES!#REF!</definedName>
    <definedName name="_SP3" localSheetId="0">[30]FES!#REF!</definedName>
    <definedName name="_SP3">[30]FES!#REF!</definedName>
    <definedName name="_SP4" localSheetId="0">[30]FES!#REF!</definedName>
    <definedName name="_SP4">[30]FES!#REF!</definedName>
    <definedName name="_SP5" localSheetId="0">[30]FES!#REF!</definedName>
    <definedName name="_SP5">[30]FES!#REF!</definedName>
    <definedName name="_SP7" localSheetId="0">[30]FES!#REF!</definedName>
    <definedName name="_SP7">[30]FES!#REF!</definedName>
    <definedName name="_SP8" localSheetId="0">[30]FES!#REF!</definedName>
    <definedName name="_SP8">[30]FES!#REF!</definedName>
    <definedName name="_SP9" localSheetId="0">[30]FES!#REF!</definedName>
    <definedName name="_SP9">[30]FES!#REF!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 localSheetId="0">'приложение 1'!P15_T1_Protect,'приложение 1'!P16_T1_Protect,'приложение 1'!P17_T1_Protect,'приложение 1'!P18_T1_Protect,'приложение 1'!P19_T1_Protect</definedName>
    <definedName name="T1_Protect">P15_T1_Protect,P16_T1_Protect,P17_T1_Protect,P18_T1_Protect,P19_T1_Protect</definedName>
    <definedName name="T11?Data">#N/A</definedName>
    <definedName name="T15_Protect" localSheetId="0">'[25]15'!$E$25:$I$29,'[25]15'!$E$31:$I$34,'[25]15'!$E$36:$I$38,'[25]15'!$E$42:$I$43,'[25]15'!$E$9:$I$17,'[25]15'!$B$36:$B$38,'[25]15'!$E$19:$I$21</definedName>
    <definedName name="T15_Protect">'[25]15'!$E$25:$I$29,'[25]15'!$E$31:$I$34,'[25]15'!$E$36:$I$38,'[25]15'!$E$42:$I$43,'[25]15'!$E$9:$I$17,'[25]15'!$B$36:$B$38,'[25]15'!$E$19:$I$21</definedName>
    <definedName name="T16_Protect" localSheetId="0">'[25]16'!$G$44:$K$44,'[25]16'!$G$7:$K$8,'приложение 1'!P1_T16_Protect</definedName>
    <definedName name="T16_Protect">'[25]16'!$G$44:$K$44,'[25]16'!$G$7:$K$8,P1_T16_Protect</definedName>
    <definedName name="T17.1_Protect" localSheetId="0">'[25]17.1'!$D$14:$F$17,'[25]17.1'!$D$19:$F$22,'[25]17.1'!$I$9:$I$12,'[25]17.1'!$I$14:$I$17,'[25]17.1'!$I$19:$I$22,'[25]17.1'!$D$9:$F$12</definedName>
    <definedName name="T17.1_Protect">'[25]17.1'!$D$14:$F$17,'[25]17.1'!$D$19:$F$22,'[25]17.1'!$I$9:$I$12,'[25]17.1'!$I$14:$I$17,'[25]17.1'!$I$19:$I$22,'[25]17.1'!$D$9:$F$12</definedName>
    <definedName name="T17?L7">'[15]29'!$L$60,'[15]29'!$O$60,'[15]29'!$F$60,'[15]29'!$I$60</definedName>
    <definedName name="T17?unit?ГКАЛЧ">'[15]29'!$M$26:$M$33,'[15]29'!$P$26:$P$33,'[15]29'!$G$52:$G$59,'[15]29'!$J$52:$J$59,'[15]29'!$M$52:$M$59,'[15]29'!$P$52:$P$59,'[15]29'!$G$26:$G$33,'[15]29'!$J$26:$J$33</definedName>
    <definedName name="T17?unit?РУБ.ГКАЛ" localSheetId="0">'[15]29'!$O$18:$O$25,[0]!P1_T17?unit?РУБ.ГКАЛ,[0]!P2_T17?unit?РУБ.ГКАЛ</definedName>
    <definedName name="T17?unit?РУБ.ГКАЛ">'[15]29'!$O$18:$O$25,P1_T17?unit?РУБ.ГКАЛ,P2_T17?unit?РУБ.ГКАЛ</definedName>
    <definedName name="T17?unit?ТГКАЛ" localSheetId="0">'[15]29'!$P$18:$P$25,[0]!P1_T17?unit?ТГКАЛ,[0]!P2_T17?unit?ТГКАЛ</definedName>
    <definedName name="T17?unit?ТГКАЛ">'[15]29'!$P$18:$P$25,P1_T17?unit?ТГКАЛ,P2_T17?unit?ТГКАЛ</definedName>
    <definedName name="T17?unit?ТРУБ.ГКАЛЧ.МЕС">'[15]29'!$L$26:$L$33,'[15]29'!$O$26:$O$33,'[15]29'!$F$52:$F$59,'[15]29'!$I$52:$I$59,'[15]29'!$L$52:$L$59,'[15]29'!$O$52:$O$59,'[15]29'!$F$26:$F$33,'[15]29'!$I$26:$I$33</definedName>
    <definedName name="T17_Protect" localSheetId="0">'[25]21.3'!$E$54:$I$57,'[25]21.3'!$E$10:$I$10,P1_T17_Protect</definedName>
    <definedName name="T17_Protect">'[25]21.3'!$E$54:$I$57,'[25]21.3'!$E$10:$I$10,P1_T17_Protect</definedName>
    <definedName name="T17_Protection" localSheetId="0">[0]!P2_T17_Protection,[0]!P3_T17_Protection,[0]!P4_T17_Protection,[0]!P5_T17_Protection,'приложение 1'!P6_T17_Protection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'[25]18.2'!#REF!,'[25]18.2'!#REF!</definedName>
    <definedName name="T18.2?item_ext?СБЫТ">'[25]18.2'!#REF!,'[25]18.2'!#REF!</definedName>
    <definedName name="T18.2?ВРАС" localSheetId="0">'[25]18.2'!$B$34:$B$36,'[25]18.2'!$B$28:$B$30</definedName>
    <definedName name="T18.2?ВРАС">'[25]18.2'!$B$34:$B$36,'[25]18.2'!$B$28:$B$30</definedName>
    <definedName name="T18.2_Protect" localSheetId="0">'[25]18.2'!$F$56:$J$57,'[25]18.2'!$F$60:$J$60,'[25]18.2'!$F$62:$J$65,'[25]18.2'!$F$6:$J$8,'приложение 1'!P1_T18.2_Protect</definedName>
    <definedName name="T18.2_Protect">'[25]18.2'!$F$56:$J$57,'[25]18.2'!$F$60:$J$60,'[25]18.2'!$F$62:$J$65,'[25]18.2'!$F$6:$J$8,P1_T18.2_Protect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'[15]19'!$J$8:$M$16,'[15]19'!$C$8:$H$16</definedName>
    <definedName name="T19_Protection">'[15]19'!$E$13:$H$13,'[15]19'!$E$15:$H$15,'[15]19'!$J$8:$M$11,'[15]19'!$J$13:$M$13,'[15]19'!$J$15:$M$15,'[15]19'!$E$4:$H$4,'[15]19'!$J$4:$M$4,'[15]19'!$E$8:$H$11</definedName>
    <definedName name="T2.1?Data">#N/A</definedName>
    <definedName name="T2.3_Protect" localSheetId="0">'[25]2.3'!$F$30:$G$34,'[25]2.3'!$H$24:$K$28</definedName>
    <definedName name="T2.3_Protect">'[25]2.3'!$F$30:$G$34,'[25]2.3'!$H$24:$K$28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'[15]20'!$C$13:$M$13,'[15]20'!$C$15:$M$19,'[15]20'!$C$8:$M$11</definedName>
    <definedName name="T20_Protect" localSheetId="0">#REF!,#REF!</definedName>
    <definedName name="T20_Protect">#REF!,#REF!</definedName>
    <definedName name="T20_Protection" localSheetId="0">'[15]20'!$E$8:$H$11,[0]!P1_T20_Protection</definedName>
    <definedName name="T20_Protection">'[15]20'!$E$8:$H$11,P1_T20_Protection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'[25]21.3'!#REF!,'[25]21.3'!#REF!</definedName>
    <definedName name="T21.3?item_ext?СБЫТ">'[25]21.3'!#REF!,'[25]21.3'!#REF!</definedName>
    <definedName name="T21.3?ВРАС" localSheetId="0">'[25]21.3'!$B$28:$B$30,'[25]21.3'!$B$48:$B$50</definedName>
    <definedName name="T21.3?ВРАС">'[25]21.3'!$B$28:$B$30,'[25]21.3'!$B$48:$B$50</definedName>
    <definedName name="T21.3_Protect" localSheetId="0">'[25]21.3'!$E$19:$I$22,'[25]21.3'!$E$24:$I$25,'[25]21.3'!$B$28:$I$30,'[25]21.3'!$E$32:$I$32,'[25]21.3'!$E$35:$I$45,'[25]21.3'!$B$48:$I$50,'[25]21.3'!$E$13:$I$17</definedName>
    <definedName name="T21.3_Protect">'[25]21.3'!$E$19:$I$22,'[25]21.3'!$E$24:$I$25,'[25]21.3'!$B$28:$I$30,'[25]21.3'!$E$32:$I$32,'[25]21.3'!$E$35:$I$45,'[25]21.3'!$B$48:$I$50,'[25]21.3'!$E$13:$I$17</definedName>
    <definedName name="T21.4?Data" localSheetId="0">P1_T21.4?Data,P2_T21.4?Data</definedName>
    <definedName name="T21.4?Data">P1_T21.4?Data,P2_T21.4?Data</definedName>
    <definedName name="T21?axis?R?ПЭ">'[15]21'!$D$14:$S$16,'[15]21'!$D$26:$S$28,'[15]21'!$D$20:$S$22</definedName>
    <definedName name="T21?axis?R?ПЭ?">'[15]21'!$B$14:$B$16,'[15]21'!$B$26:$B$28,'[15]21'!$B$20:$B$22</definedName>
    <definedName name="T21?Data">'[15]21'!$D$14:$S$16,'[15]21'!$D$18:$S$18,'[15]21'!$D$20:$S$22,'[15]21'!$D$24:$S$24,'[15]21'!$D$26:$S$28,'[15]21'!$D$31:$S$33,'[15]21'!$D$11:$S$12</definedName>
    <definedName name="T21?L1">'[15]21'!$D$11:$S$12,'[15]21'!$D$14:$S$16,'[15]21'!$D$18:$S$18,'[15]21'!$D$20:$S$22,'[15]21'!$D$26:$S$28,'[15]21'!$D$24:$S$24</definedName>
    <definedName name="T21_Protection" localSheetId="0">[0]!P2_T21_Protection,'приложение 1'!P3_T21_Protection</definedName>
    <definedName name="T21_Protection">P2_T21_Protection,P3_T21_Protection</definedName>
    <definedName name="T22?item_ext?ВСЕГО">'[15]22'!$E$8:$F$31,'[15]22'!$I$8:$J$31</definedName>
    <definedName name="T22?item_ext?ЭС">'[15]22'!$K$8:$L$31,'[15]22'!$G$8:$H$31</definedName>
    <definedName name="T22?L1">'[15]22'!$G$8:$G$31,'[15]22'!$I$8:$I$31,'[15]22'!$K$8:$K$31,'[15]22'!$E$8:$E$31</definedName>
    <definedName name="T22?L2">'[15]22'!$H$8:$H$31,'[15]22'!$J$8:$J$31,'[15]22'!$L$8:$L$31,'[15]22'!$F$8:$F$31</definedName>
    <definedName name="T22?unit?ГКАЛ.Ч">'[15]22'!$G$8:$G$31,'[15]22'!$I$8:$I$31,'[15]22'!$K$8:$K$31,'[15]22'!$E$8:$E$31</definedName>
    <definedName name="T22?unit?ТГКАЛ">'[15]22'!$H$8:$H$31,'[15]22'!$J$8:$J$31,'[15]22'!$L$8:$L$31,'[15]22'!$F$8:$F$31</definedName>
    <definedName name="T22_Protection">'[15]22'!$E$19:$L$23,'[15]22'!$E$25:$L$25,'[15]22'!$E$27:$L$31,'[15]22'!$E$17:$L$17</definedName>
    <definedName name="T23?axis?R?ВТОП">'[15]23'!$E$8:$P$30,'[15]23'!$E$36:$P$58</definedName>
    <definedName name="T23?axis?R?ВТОП?">'[15]23'!$C$8:$C$30,'[15]23'!$C$36:$C$58</definedName>
    <definedName name="T23?axis?R?ПЭ">'[15]23'!$E$8:$P$30,'[15]23'!$E$36:$P$58</definedName>
    <definedName name="T23?axis?R?ПЭ?">'[15]23'!$B$8:$B$30,'[15]23'!$B$36:$B$58</definedName>
    <definedName name="T23?axis?R?СЦТ">'[15]23'!$E$32:$P$34,'[15]23'!$E$60:$P$62</definedName>
    <definedName name="T23?axis?R?СЦТ?">'[15]23'!$A$60:$A$62,'[15]23'!$A$32:$A$34</definedName>
    <definedName name="T23?Data">'[15]23'!$E$37:$P$63,'[15]23'!$E$9:$P$35</definedName>
    <definedName name="T23?item_ext?ВСЕГО">'[15]23'!$A$55:$P$58,'[15]23'!$A$27:$P$30</definedName>
    <definedName name="T23?item_ext?ИТОГО">'[15]23'!$A$59:$P$59,'[15]23'!$A$31:$P$31</definedName>
    <definedName name="T23?item_ext?СЦТ">'[15]23'!$A$60:$P$62,'[15]23'!$A$32:$P$34</definedName>
    <definedName name="T23_Protection" localSheetId="0">'[15]23'!$A$60:$A$62,'[15]23'!$F$60:$J$62,'[15]23'!$O$60:$P$62,'[15]23'!$A$9:$A$25,[0]!P1_T23_Protection</definedName>
    <definedName name="T23_Protection">'[15]23'!$A$60:$A$62,'[15]23'!$F$60:$J$62,'[15]23'!$O$60:$P$62,'[15]23'!$A$9:$A$25,P1_T23_Protection</definedName>
    <definedName name="T24_Protection">'[15]24'!$E$24:$H$37,'[15]24'!$B$35:$B$37,'[15]24'!$E$41:$H$42,'[15]24'!$J$8:$M$21,'[15]24'!$J$24:$M$37,'[15]24'!$J$41:$M$42,'[15]24'!$E$8:$H$21</definedName>
    <definedName name="T25_protection" localSheetId="0">[0]!P1_T25_protection,[0]!P2_T25_protection</definedName>
    <definedName name="T25_protection">P1_T25_protection,P2_T25_protection</definedName>
    <definedName name="T26?axis?R?ВРАС">'[15]26'!$C$34:$N$36,'[15]26'!$C$22:$N$24</definedName>
    <definedName name="T26?axis?R?ВРАС?">'[15]26'!$B$34:$B$36,'[15]26'!$B$22:$B$24</definedName>
    <definedName name="T26?L1">'[15]26'!$F$8:$N$8,'[15]26'!$C$8:$D$8</definedName>
    <definedName name="T26?L1.1">'[15]26'!$F$10:$N$10,'[15]26'!$C$10:$D$10</definedName>
    <definedName name="T26?L2">'[15]26'!$F$11:$N$11,'[15]26'!$C$11:$D$11</definedName>
    <definedName name="T26?L2.1">'[15]26'!$F$13:$N$13,'[15]26'!$C$13:$D$13</definedName>
    <definedName name="T26?L3">'[15]26'!$F$14:$N$14,'[15]26'!$C$14:$D$14</definedName>
    <definedName name="T26?L4">'[15]26'!$F$15:$N$15,'[15]26'!$C$15:$D$15</definedName>
    <definedName name="T26?L5">'[15]26'!$F$16:$N$16,'[15]26'!$C$16:$D$16</definedName>
    <definedName name="T26?L5.1">'[15]26'!$F$18:$N$18,'[15]26'!$C$18:$D$18</definedName>
    <definedName name="T26?L5.2">'[15]26'!$F$19:$N$19,'[15]26'!$C$19:$D$19</definedName>
    <definedName name="T26?L5.3">'[15]26'!$F$20:$N$20,'[15]26'!$C$20:$D$20</definedName>
    <definedName name="T26?L5.3.x">'[15]26'!$F$22:$N$24,'[15]26'!$C$22:$D$24</definedName>
    <definedName name="T26?L6">'[15]26'!$F$26:$N$26,'[15]26'!$C$26:$D$26</definedName>
    <definedName name="T26?L7">'[15]26'!$F$27:$N$27,'[15]26'!$C$27:$D$27</definedName>
    <definedName name="T26?L7.1">'[15]26'!$F$29:$N$29,'[15]26'!$C$29:$D$29</definedName>
    <definedName name="T26?L7.2">'[15]26'!$F$30:$N$30,'[15]26'!$C$30:$D$30</definedName>
    <definedName name="T26?L7.3">'[15]26'!$F$31:$N$31,'[15]26'!$C$31:$D$31</definedName>
    <definedName name="T26?L7.4">'[15]26'!$F$32:$N$32,'[15]26'!$C$32:$D$32</definedName>
    <definedName name="T26?L7.4.x">'[15]26'!$F$34:$N$36,'[15]26'!$C$34:$D$36</definedName>
    <definedName name="T26?L8">'[15]26'!$F$38:$N$38,'[15]26'!$C$38:$D$38</definedName>
    <definedName name="T26_Protection" localSheetId="0">'[15]26'!$K$34:$N$36,'[15]26'!$B$22:$B$24,[0]!P1_T26_Protection,[0]!P2_T26_Protection</definedName>
    <definedName name="T26_Protection">'[15]26'!$K$34:$N$36,'[15]26'!$B$22:$B$24,P1_T26_Protection,P2_T26_Protection</definedName>
    <definedName name="T27?axis?R?ВРАС">'[15]27'!$C$34:$S$36,'[15]27'!$C$22:$S$24</definedName>
    <definedName name="T27?axis?R?ВРАС?">'[15]27'!$B$34:$B$36,'[15]27'!$B$22:$B$24</definedName>
    <definedName name="T27?L1.1">'[15]27'!$F$10:$S$10,'[15]27'!$C$10:$D$10</definedName>
    <definedName name="T27?L2.1">'[15]27'!$F$13:$S$13,'[15]27'!$C$13:$D$13</definedName>
    <definedName name="T27?L5.3">'[15]27'!$F$20:$S$20,'[15]27'!$C$20:$D$20</definedName>
    <definedName name="T27?L5.3.x">'[15]27'!$F$22:$S$24,'[15]27'!$C$22:$D$24</definedName>
    <definedName name="T27?L7">'[15]27'!$F$27:$S$27,'[15]27'!$C$27:$D$27</definedName>
    <definedName name="T27?L7.1">'[15]27'!$F$29:$S$29,'[15]27'!$C$29:$D$29</definedName>
    <definedName name="T27?L7.2">'[15]27'!$F$30:$S$30,'[15]27'!$C$30:$D$30</definedName>
    <definedName name="T27?L7.3">'[15]27'!$F$31:$S$31,'[15]27'!$C$31:$D$31</definedName>
    <definedName name="T27?L7.4">'[15]27'!$F$32:$S$32,'[15]27'!$C$32:$D$32</definedName>
    <definedName name="T27?L7.4.x">'[15]27'!$F$34:$S$36,'[15]27'!$C$34:$D$36</definedName>
    <definedName name="T27?L8">'[15]27'!$F$38:$S$38,'[15]27'!$C$38:$D$38</definedName>
    <definedName name="T27_Protect" localSheetId="0">'[25]27'!$E$12:$E$13,'[25]27'!$K$4:$AH$4,'[25]27'!$AK$12:$AK$13</definedName>
    <definedName name="T27_Protect">'[25]27'!$E$12:$E$13,'[25]27'!$K$4:$AH$4,'[25]27'!$AK$12:$AK$13</definedName>
    <definedName name="T27_Protection" localSheetId="0">'[15]27'!$P$34:$S$36,'[15]27'!$B$22:$B$24,[0]!P1_T27_Protection,[0]!P2_T27_Protection,[0]!P3_T27_Protection</definedName>
    <definedName name="T27_Protection">'[15]27'!$P$34:$S$36,'[15]27'!$B$22:$B$24,P1_T27_Protection,P2_T27_Protection,P3_T27_Protection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[0]!P2_T28?axis?R?ПЭ,[0]!P3_T28?axis?R?ПЭ,[0]!P4_T28?axis?R?ПЭ,[0]!P5_T28?axis?R?ПЭ,'приложение 1'!P6_T28?axis?R?ПЭ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[0]!P2_T28?axis?R?ПЭ?,[0]!P3_T28?axis?R?ПЭ?,[0]!P4_T28?axis?R?ПЭ?,[0]!P5_T28?axis?R?ПЭ?,'приложение 1'!P6_T28?axis?R?ПЭ?</definedName>
    <definedName name="T28?axis?R?ПЭ?">P2_T28?axis?R?ПЭ?,P3_T28?axis?R?ПЭ?,P4_T28?axis?R?ПЭ?,P5_T28?axis?R?ПЭ?,P6_T28?axis?R?ПЭ?</definedName>
    <definedName name="T28?Data" localSheetId="0">'[15]28'!$D$190:$E$213,'[15]28'!$G$164:$H$187,'[15]28'!$D$164:$E$187,'[15]28'!$D$138:$I$161,'[15]28'!$D$8:$I$109,'[15]28'!$D$112:$I$135,[0]!P1_T28?Data</definedName>
    <definedName name="T28?Data">'[15]28'!$D$190:$E$213,'[15]28'!$G$164:$H$187,'[15]28'!$D$164:$E$187,'[15]28'!$D$138:$I$161,'[15]28'!$D$8:$I$109,'[15]28'!$D$112:$I$135,P1_T28?Data</definedName>
    <definedName name="T28?item_ext?ВСЕГО">'[15]28'!$I$8:$I$292,'[15]28'!$F$8:$F$292</definedName>
    <definedName name="T28?item_ext?ТЭ">'[15]28'!$E$8:$E$292,'[15]28'!$H$8:$H$292</definedName>
    <definedName name="T28?item_ext?ЭЭ">'[15]28'!$D$8:$D$292,'[15]28'!$G$8:$G$292</definedName>
    <definedName name="T28?L1.1.x">'[15]28'!$D$16:$I$18,'[15]28'!$D$11:$I$13</definedName>
    <definedName name="T28?L10.1.x">'[15]28'!$D$250:$I$252,'[15]28'!$D$245:$I$247</definedName>
    <definedName name="T28?L11.1.x">'[15]28'!$D$276:$I$278,'[15]28'!$D$271:$I$273</definedName>
    <definedName name="T28?L2.1.x">'[15]28'!$D$42:$I$44,'[15]28'!$D$37:$I$39</definedName>
    <definedName name="T28?L3.1.x">'[15]28'!$D$68:$I$70,'[15]28'!$D$63:$I$65</definedName>
    <definedName name="T28?L4.1.x">'[15]28'!$D$94:$I$96,'[15]28'!$D$89:$I$91</definedName>
    <definedName name="T28?L5.1.x">'[15]28'!$D$120:$I$122,'[15]28'!$D$115:$I$117</definedName>
    <definedName name="T28?L6.1.x">'[15]28'!$D$146:$I$148,'[15]28'!$D$141:$I$143</definedName>
    <definedName name="T28?L7.1.x">'[15]28'!$D$172:$I$174,'[15]28'!$D$167:$I$169</definedName>
    <definedName name="T28?L8.1.x">'[15]28'!$D$198:$I$200,'[15]28'!$D$193:$I$195</definedName>
    <definedName name="T28?L9.1.x">'[15]28'!$D$224:$I$226,'[15]28'!$D$219:$I$221</definedName>
    <definedName name="T28?unit?ГКАЛЧ">'[15]28'!$H$164:$H$187,'[15]28'!$E$164:$E$187</definedName>
    <definedName name="T28?unit?МКВТЧ">'[15]28'!$G$190:$G$213,'[15]28'!$D$190:$D$213</definedName>
    <definedName name="T28?unit?РУБ.ГКАЛ">'[15]28'!$E$216:$E$239,'[15]28'!$E$268:$E$292,'[15]28'!$H$268:$H$292,'[15]28'!$H$216:$H$239</definedName>
    <definedName name="T28?unit?РУБ.ГКАЛЧ.МЕС">'[15]28'!$H$242:$H$265,'[15]28'!$E$242:$E$265</definedName>
    <definedName name="T28?unit?РУБ.ТКВТ.МЕС">'[15]28'!$G$242:$G$265,'[15]28'!$D$242:$D$265</definedName>
    <definedName name="T28?unit?РУБ.ТКВТЧ">'[15]28'!$G$216:$G$239,'[15]28'!$D$268:$D$292,'[15]28'!$G$268:$G$292,'[15]28'!$D$216:$D$239</definedName>
    <definedName name="T28?unit?ТГКАЛ">'[15]28'!$H$190:$H$213,'[15]28'!$E$190:$E$213</definedName>
    <definedName name="T28?unit?ТКВТ">'[15]28'!$G$164:$G$187,'[15]28'!$D$164:$D$187</definedName>
    <definedName name="T28?unit?ТРУБ">'[15]28'!$D$138:$I$161,'[15]28'!$D$8:$I$109</definedName>
    <definedName name="T28_Protection" localSheetId="0">[0]!P9_T28_Protection,[0]!P10_T28_Protection,[0]!P11_T28_Protection,'приложение 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'[25]4'!$AA$24:$AD$28,'[25]4'!$G$11:$J$17,'приложение 1'!P1_T4_Protect,'приложение 1'!P2_T4_Protect</definedName>
    <definedName name="T4_Protect">'[25]4'!$AA$24:$AD$28,'[25]4'!$G$11:$J$17,P1_T4_Protect,P2_T4_Protect</definedName>
    <definedName name="T6_Protect" localSheetId="0">'[25]6'!$B$28:$B$37,'[25]6'!$D$28:$H$37,'[25]6'!$J$28:$N$37,'[25]6'!$D$39:$H$41,'[25]6'!$J$39:$N$41,'[25]6'!$B$46:$B$55,'приложение 1'!P1_T6_Protect</definedName>
    <definedName name="T6_Protect">'[25]6'!$B$28:$B$37,'[25]6'!$D$28:$H$37,'[25]6'!$J$28:$N$37,'[25]6'!$D$39:$H$41,'[25]6'!$J$39:$N$41,'[25]6'!$B$46:$B$55,P1_T6_Protect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 localSheetId="0">[25]P2.1!$F$28:$G$37,[25]P2.1!$F$40:$G$43,[25]P2.1!$F$7:$G$26</definedName>
    <definedName name="TP2.1_Protect">[25]P2.1!$F$28:$G$37,[25]P2.1!$F$40:$G$43,[25]P2.1!$F$7:$G$26</definedName>
    <definedName name="TRAILER_TOP">26</definedName>
    <definedName name="TRAILER_TOP_1">#N/A</definedName>
    <definedName name="us">#REF!</definedName>
    <definedName name="USD" localSheetId="0">[31]коэфф!$B$2</definedName>
    <definedName name="USD">[31]коэфф!$B$2</definedName>
    <definedName name="USDDM">[32]оборудование!$D$2</definedName>
    <definedName name="USDRUB">[32]оборудование!$D$1</definedName>
    <definedName name="USDRUS">#REF!</definedName>
    <definedName name="_use1" localSheetId="0">#REF!</definedName>
    <definedName name="_use1">#REF!</definedName>
    <definedName name="uu">#REF!</definedName>
    <definedName name="Values_Entered" localSheetId="0">IF('приложение 1'!Loan_Amount*'приложение 1'!Interest_Rate*'приложение 1'!Loan_Years*'приложение 1'!Loan_Start&gt;0,1,0)</definedName>
    <definedName name="Values_Entered">IF(Loan_Amount*Interest_Rate*Loan_Years*Loan_Start&gt;0,1,0)</definedName>
    <definedName name="vasea">#REF!</definedName>
    <definedName name="vs">'[33]списки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1'!www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1EEC6FF_EFB1_49C3_B249_EF7FAF60492F_.wvu.FilterData" localSheetId="0" hidden="1">'приложение 1'!#REF!</definedName>
    <definedName name="Z_054DD291_A8A5_46A3_964E_55EAA70337CE_.wvu.FilterData" localSheetId="0" hidden="1">'приложение 1'!#REF!</definedName>
    <definedName name="Z_1054CBEE_7778_4E32_8FCE_7E5713CB4121_.wvu.FilterData" localSheetId="0" hidden="1">'приложение 1'!#REF!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3E9044E6_1F2E_4F8B_B200_7E17314090C7_.wvu.FilterData" localSheetId="0" hidden="1">'приложение 1'!#REF!</definedName>
    <definedName name="Z_60F4CF14_5D1F_4776_AE72_6F06B3AB8759_.wvu.Cols" localSheetId="0" hidden="1">'приложение 1'!$F:$F</definedName>
    <definedName name="Z_60F4CF14_5D1F_4776_AE72_6F06B3AB8759_.wvu.FilterData" localSheetId="0" hidden="1">'приложение 1'!#REF!</definedName>
    <definedName name="Z_60F4CF14_5D1F_4776_AE72_6F06B3AB8759_.wvu.PrintArea" localSheetId="0" hidden="1">'приложение 1'!$B$1:$Y$143</definedName>
    <definedName name="Z_60F4CF14_5D1F_4776_AE72_6F06B3AB8759_.wvu.PrintTitles" localSheetId="0" hidden="1">'приложение 1'!$14:$16</definedName>
    <definedName name="Z_7A90A8CD_40F0_4392_BD39_B9031A942794_.wvu.FilterData" localSheetId="0" hidden="1">'приложение 1'!#REF!</definedName>
    <definedName name="Z_8659CD84_3713_4C79_AECB_4B8DBAE3B5BC_.wvu.FilterData" localSheetId="0" hidden="1">'приложение 1'!#REF!</definedName>
    <definedName name="Z_A5B3C1B7_35CB_47AF_BEBF_D41AA4D51D57_.wvu.FilterData" localSheetId="0" hidden="1">'приложение 1'!#REF!</definedName>
    <definedName name="Z_AB46DB8C_5F83_4B78_A087_817B22857A74_.wvu.FilterData" localSheetId="0" hidden="1">'приложение 1'!#REF!</definedName>
    <definedName name="Z_B4ADBBBD_A772_441A_88BA_3331F61C0027_.wvu.FilterData" localSheetId="0" hidden="1">'приложение 1'!#REF!</definedName>
    <definedName name="Z_B939AEFA_54C8_42BD_A9FF_2FE629B229A1_.wvu.FilterData" localSheetId="0" hidden="1">'приложение 1'!#REF!</definedName>
    <definedName name="Z_C6A55138_D668_4383_8599_6483529110FE_.wvu.Cols" localSheetId="0" hidden="1">'приложение 1'!$F:$F</definedName>
    <definedName name="Z_C6A55138_D668_4383_8599_6483529110FE_.wvu.FilterData" localSheetId="0" hidden="1">'приложение 1'!#REF!</definedName>
    <definedName name="Z_C6A55138_D668_4383_8599_6483529110FE_.wvu.PrintArea" localSheetId="0" hidden="1">'приложение 1'!$B$1:$Y$143</definedName>
    <definedName name="Z_C6A55138_D668_4383_8599_6483529110FE_.wvu.PrintTitles" localSheetId="0" hidden="1">'приложение 1'!$14:$16</definedName>
    <definedName name="Z_DA1428B3_BD44_4F66_8A8E_A4F70AA11A4F_.wvu.Cols" localSheetId="0" hidden="1">'приложение 1'!$F:$F</definedName>
    <definedName name="Z_DA1428B3_BD44_4F66_8A8E_A4F70AA11A4F_.wvu.FilterData" localSheetId="0" hidden="1">'приложение 1'!#REF!</definedName>
    <definedName name="Z_DA1428B3_BD44_4F66_8A8E_A4F70AA11A4F_.wvu.PrintArea" localSheetId="0" hidden="1">'приложение 1'!$B$1:$Y$143</definedName>
    <definedName name="Z_DA1428B3_BD44_4F66_8A8E_A4F70AA11A4F_.wvu.PrintTitles" localSheetId="0" hidden="1">'приложение 1'!$14:$16</definedName>
    <definedName name="Z_E2477A6A_7AF1_4580_A609_B7A3639684C9_.wvu.FilterData" localSheetId="0" hidden="1">'приложение 1'!#REF!</definedName>
    <definedName name="Z_E9127DD0_DB84_49B9_ACFB_864188164D96_.wvu.FilterData" localSheetId="0" hidden="1">'приложение 1'!#REF!</definedName>
    <definedName name="Z_EEF1CE70_ED5D_45E9_A4F4_03CD0EB90C5D_.wvu.Cols" localSheetId="0" hidden="1">'приложение 1'!$E:$F</definedName>
    <definedName name="Z_EEF1CE70_ED5D_45E9_A4F4_03CD0EB90C5D_.wvu.FilterData" localSheetId="0" hidden="1">'приложение 1'!#REF!</definedName>
    <definedName name="Z_FC89FAB7_EF76_490A_9385_95127EE0C256_.wvu.FilterData" localSheetId="0" hidden="1">'приложение 1'!#REF!</definedName>
    <definedName name="Z_FE04AD94_3597_4890_BD13_0BEFF947420D_.wvu.Cols" localSheetId="0" hidden="1">'приложение 1'!$E:$F</definedName>
    <definedName name="Z_FE04AD94_3597_4890_BD13_0BEFF947420D_.wvu.FilterData" localSheetId="0" hidden="1">'приложение 1'!#REF!</definedName>
    <definedName name="Z_FE04AD94_3597_4890_BD13_0BEFF947420D_.wvu.PrintArea" localSheetId="0" hidden="1">'приложение 1'!$B$1:$Y$143</definedName>
    <definedName name="Z_FE04AD94_3597_4890_BD13_0BEFF947420D_.wvu.PrintTitles" localSheetId="0" hidden="1">'приложение 1'!$14:$16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1'!аа</definedName>
    <definedName name="аа">[0]!аа</definedName>
    <definedName name="АААААААА" localSheetId="0">'приложение 1'!АААААААА</definedName>
    <definedName name="АААААААА">[0]!АААААААА</definedName>
    <definedName name="АВГ_РУБ" localSheetId="0">[35]Калькуляции!#REF!</definedName>
    <definedName name="АВГ_РУБ">[35]Калькуляции!#REF!</definedName>
    <definedName name="АВГ_ТОН" localSheetId="0">[35]Калькуляции!#REF!</definedName>
    <definedName name="АВГ_ТОН">[35]Калькуляции!#REF!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[35]Калькуляции!#REF!</definedName>
    <definedName name="АВЧ_ДП">[35]Калькуляции!#REF!</definedName>
    <definedName name="АВЧ_ЛОК" localSheetId="0">[35]Калькуляции!#REF!</definedName>
    <definedName name="АВЧ_ЛОК">[35]Калькуляции!#REF!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[35]Калькуляции!#REF!</definedName>
    <definedName name="АК12">[35]Калькуляции!#REF!</definedName>
    <definedName name="АК12ОЧ" localSheetId="0">[35]Калькуляции!#REF!</definedName>
    <definedName name="АК12ОЧ">[35]Калькуляции!#REF!</definedName>
    <definedName name="АК5М2" localSheetId="0">[35]Калькуляции!#REF!</definedName>
    <definedName name="АК5М2">[35]Калькуляции!#REF!</definedName>
    <definedName name="АК9ПЧ" localSheetId="0">[35]Калькуляции!#REF!</definedName>
    <definedName name="АК9ПЧ">[35]Калькуляции!#REF!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[36]Дебиторка!$J$7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[35]Калькуляции!#REF!</definedName>
    <definedName name="АН_Б_ТОЛ">[35]Калькуляции!#REF!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[35]Калькуляции!#REF!</definedName>
    <definedName name="АН_М_К">[35]Калькуляции!#REF!</definedName>
    <definedName name="АН_М_П" localSheetId="0">[35]Калькуляции!#REF!</definedName>
    <definedName name="АН_М_П">[35]Калькуляции!#REF!</definedName>
    <definedName name="АН_М_ПК" localSheetId="0">[35]Калькуляции!#REF!</definedName>
    <definedName name="АН_М_ПК">[35]Калькуляции!#REF!</definedName>
    <definedName name="АН_М_ПРОСТ" localSheetId="0">[35]Калькуляции!#REF!</definedName>
    <definedName name="АН_М_ПРОСТ">[35]Калькуляции!#REF!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'[37]цены цехов'!$D$30</definedName>
    <definedName name="АТЧ_ЦЕХА" localSheetId="0">[35]Калькуляции!#REF!</definedName>
    <definedName name="АТЧ_ЦЕХА">[35]Калькуляции!#REF!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1'!б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[38]Заголовок!$B$4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1'!бб</definedName>
    <definedName name="бб">[0]!бб</definedName>
    <definedName name="ббббб" localSheetId="0">'приложение 1'!ббббб</definedName>
    <definedName name="ббббб">[0]!ббббб</definedName>
    <definedName name="бл">#REF!</definedName>
    <definedName name="Блок" localSheetId="0">#REF!</definedName>
    <definedName name="Блок">#REF!</definedName>
    <definedName name="Бородино2">[36]Дебиторка!$J$9</definedName>
    <definedName name="Браво2">[36]Дебиторка!$J$10</definedName>
    <definedName name="в" localSheetId="0">'приложение 1'!в</definedName>
    <definedName name="в">[0]!в</definedName>
    <definedName name="В_В" localSheetId="0">#REF!</definedName>
    <definedName name="В_В">#REF!</definedName>
    <definedName name="В_ДП" localSheetId="0">[35]Калькуляции!#REF!</definedName>
    <definedName name="В_ДП">[35]Калькуляции!#REF!</definedName>
    <definedName name="В_Т" localSheetId="0">#REF!</definedName>
    <definedName name="В_Т">#REF!</definedName>
    <definedName name="В_Т_А" localSheetId="0">[35]Калькуляции!#REF!</definedName>
    <definedName name="В_Т_А">[35]Калькуляции!#REF!</definedName>
    <definedName name="В_Т_ВС" localSheetId="0">[35]Калькуляции!#REF!</definedName>
    <definedName name="В_Т_ВС">[35]Калькуляции!#REF!</definedName>
    <definedName name="В_Т_К" localSheetId="0">[35]Калькуляции!#REF!</definedName>
    <definedName name="В_Т_К">[35]Калькуляции!#REF!</definedName>
    <definedName name="В_Т_П" localSheetId="0">[35]Калькуляции!#REF!</definedName>
    <definedName name="В_Т_П">[35]Калькуляции!#REF!</definedName>
    <definedName name="В_Т_ПК" localSheetId="0">[35]Калькуляции!#REF!</definedName>
    <definedName name="В_Т_ПК">[35]Калькуляции!#REF!</definedName>
    <definedName name="В_Э" localSheetId="0">#REF!</definedName>
    <definedName name="В_Э">#REF!</definedName>
    <definedName name="в23ё" localSheetId="0">'приложение 1'!в23ё</definedName>
    <definedName name="в23ё">[0]!в23ё</definedName>
    <definedName name="В5" localSheetId="0">[39]БДДС_нов!$C$1:$H$501</definedName>
    <definedName name="В5">[39]БДДС_нов!$C$1:$H$501</definedName>
    <definedName name="ВАЛОВЫЙ" localSheetId="0">#REF!</definedName>
    <definedName name="ВАЛОВЫЙ">#REF!</definedName>
    <definedName name="вариант">'[40]ПФВ-0.6'!$D$71:$E$71</definedName>
    <definedName name="вв" localSheetId="0">'приложение 1'!вв</definedName>
    <definedName name="вв">[0]!вв</definedName>
    <definedName name="ВВВВ" localSheetId="0">#REF!</definedName>
    <definedName name="ВВВВ">#REF!</definedName>
    <definedName name="Вена2">[36]Дебиторка!$J$11</definedName>
    <definedName name="вид" localSheetId="0">[41]Лист1!#REF!</definedName>
    <definedName name="вид">[41]Лист1!#REF!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[35]Калькуляции!#REF!</definedName>
    <definedName name="ВН_3103_ЭКС">[35]Калькуляции!#REF!</definedName>
    <definedName name="ВН_6063_ЭКС" localSheetId="0">[35]Калькуляции!#REF!</definedName>
    <definedName name="ВН_6063_ЭКС">[35]Калькуляции!#REF!</definedName>
    <definedName name="ВН_АВЧ_ВН" localSheetId="0">#REF!</definedName>
    <definedName name="ВН_АВЧ_ВН">#REF!</definedName>
    <definedName name="ВН_АВЧ_ДП" localSheetId="0">[35]Калькуляции!#REF!</definedName>
    <definedName name="ВН_АВЧ_ДП">[35]Калькуляции!#REF!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[35]Калькуляции!#REF!</definedName>
    <definedName name="ВН_АТЧ_ДП">[35]Калькуляции!#REF!</definedName>
    <definedName name="ВН_АТЧ_ТОЛ" localSheetId="0">#REF!</definedName>
    <definedName name="ВН_АТЧ_ТОЛ">#REF!</definedName>
    <definedName name="ВН_АТЧ_ТОЛ_А" localSheetId="0">[35]Калькуляции!#REF!</definedName>
    <definedName name="ВН_АТЧ_ТОЛ_А">[35]Калькуляции!#REF!</definedName>
    <definedName name="ВН_АТЧ_ТОЛ_П" localSheetId="0">[35]Калькуляции!#REF!</definedName>
    <definedName name="ВН_АТЧ_ТОЛ_П">[35]Калькуляции!#REF!</definedName>
    <definedName name="ВН_АТЧ_ТОЛ_ПК" localSheetId="0">[35]Калькуляции!#REF!</definedName>
    <definedName name="ВН_АТЧ_ТОЛ_ПК">[35]Калькуляции!#REF!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[35]Калькуляции!#REF!</definedName>
    <definedName name="ВН_С_ДП">[35]Калькуляции!#REF!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'[37]цены цехов'!$D$5</definedName>
    <definedName name="вода_НТМК">'[37]цены цехов'!$D$10</definedName>
    <definedName name="вода_обор.">'[37]цены цехов'!$D$17</definedName>
    <definedName name="вода_свежая">'[37]цены цехов'!$D$16</definedName>
    <definedName name="водоотлив_Магн.">'[37]цены цехов'!$D$35</definedName>
    <definedName name="ВОЗ" localSheetId="0">#REF!</definedName>
    <definedName name="ВОЗ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>#REF!</definedName>
    <definedName name="г" localSheetId="0">'приложение 1'!г</definedName>
    <definedName name="г">[0]!г</definedName>
    <definedName name="ГАС_Ш" localSheetId="0">#REF!</definedName>
    <definedName name="ГАС_Ш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[35]Калькуляции!#REF!</definedName>
    <definedName name="ГЛ_ДП">[35]Калькуляции!#REF!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'приложение 1'!USD/1.701</definedName>
    <definedName name="глинозем">[0]!USD/1.701</definedName>
    <definedName name="Глубина">'[46]ПФВ-0.5'!$AK$13:$AK$15</definedName>
    <definedName name="ГР" localSheetId="0">#REF!</definedName>
    <definedName name="ГР">#REF!</definedName>
    <definedName name="график" localSheetId="0">'приложение 1'!график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'[37]цены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'[37]цены цехов'!$D$52</definedName>
    <definedName name="д" localSheetId="0">'приложение 1'!д</definedName>
    <definedName name="д">[0]!д</definedName>
    <definedName name="ДАВ_ЖИД" localSheetId="0">#REF!</definedName>
    <definedName name="ДАВ_ЖИД">#REF!</definedName>
    <definedName name="ДАВ_КАТАНКА" localSheetId="0">[35]Калькуляции!#REF!</definedName>
    <definedName name="ДАВ_КАТАНКА">[35]Калькуляции!#REF!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[36]Дебиторка!$J$27</definedName>
    <definedName name="ДАТА" localSheetId="0">[41]Лист1!$A$38:$A$50</definedName>
    <definedName name="ДАТА">[41]Лист1!$A$38:$A$50</definedName>
    <definedName name="Дв" localSheetId="0">'приложение 1'!Дв</definedName>
    <definedName name="Дв">[0]!Дв</definedName>
    <definedName name="ДЕК_РУБ" localSheetId="0">[35]Калькуляции!#REF!</definedName>
    <definedName name="ДЕК_РУБ">[35]Калькуляции!#REF!</definedName>
    <definedName name="ДЕК_Т" localSheetId="0">[35]Калькуляции!#REF!</definedName>
    <definedName name="ДЕК_Т">[35]Калькуляции!#REF!</definedName>
    <definedName name="ДЕК_ТОН" localSheetId="0">[35]Калькуляции!#REF!</definedName>
    <definedName name="ДЕК_ТОН">[35]Калькуляции!#REF!</definedName>
    <definedName name="декабрь" localSheetId="0">#REF!</definedName>
    <definedName name="декабрь">#REF!</definedName>
    <definedName name="День">'[46]ПФВ-0.5'!$AM$4:$AM$34</definedName>
    <definedName name="ДЗО">'[47]титул БДР'!$A$18</definedName>
    <definedName name="Диаметры">'[46]ПФВ-0.5'!$AK$22:$AK$39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[36]Дебиторка!$J$15</definedName>
    <definedName name="ДИЭТ" localSheetId="0">[35]Калькуляции!#REF!</definedName>
    <definedName name="ДИЭТ">[35]Калькуляции!#REF!</definedName>
    <definedName name="ДОГПЕР_АВЧСЫРЕЦ" localSheetId="0">[35]Калькуляции!#REF!</definedName>
    <definedName name="ДОГПЕР_АВЧСЫРЕЦ">[35]Калькуляции!#REF!</definedName>
    <definedName name="ДОГПЕР_СЫРЕЦ" localSheetId="0">[35]Калькуляции!#REF!</definedName>
    <definedName name="ДОГПЕР_СЫРЕЦ">[35]Калькуляции!#REF!</definedName>
    <definedName name="Доллар" localSheetId="0">[48]Оборудование_стоим!#REF!</definedName>
    <definedName name="Доллар">[48]Оборудование_стоим!#REF!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1'!е</definedName>
    <definedName name="е">[0]!е</definedName>
    <definedName name="ЕСН" localSheetId="0">[50]Макро!$B$4</definedName>
    <definedName name="ЕСН">[50]Макро!$B$4</definedName>
    <definedName name="ж" localSheetId="0">'приложение 1'!ж</definedName>
    <definedName name="ж">[0]!ж</definedName>
    <definedName name="жжжжжжж" localSheetId="0">'приложение 1'!жжжжжжж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1'!з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[35]Калькуляции!#REF!</definedName>
    <definedName name="З81">[35]Калькуляции!#REF!</definedName>
    <definedName name="З9" localSheetId="0">#REF!</definedName>
    <definedName name="З9">#REF!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1'!ззззззззззззззззззззз</definedName>
    <definedName name="ззззззззззззззззззззз">[0]!ззззззззззззззззззззз</definedName>
    <definedName name="ЗКР" localSheetId="0">[35]Калькуляции!#REF!</definedName>
    <definedName name="ЗКР">[35]Калькуляции!#REF!</definedName>
    <definedName name="ЗП1">[51]Лист13!$A$2</definedName>
    <definedName name="ЗП2">[51]Лист13!$B$2</definedName>
    <definedName name="ЗП3">[51]Лист13!$C$2</definedName>
    <definedName name="ЗП4">[51]Лист13!$D$2</definedName>
    <definedName name="и" localSheetId="0">'приложение 1'!и</definedName>
    <definedName name="и">[0]!и</definedName>
    <definedName name="й" localSheetId="0">'приложение 1'!й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>#REF!</definedName>
    <definedName name="йй" localSheetId="0">'приложение 1'!йй</definedName>
    <definedName name="йй">[0]!йй</definedName>
    <definedName name="ййййййййййййй" localSheetId="0">'приложение 1'!ййййййййййййй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[36]Дебиторка!$J$16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[35]Калькуляции!#REF!</definedName>
    <definedName name="ИЮЛ_РУБ">[35]Калькуляции!#REF!</definedName>
    <definedName name="ИЮЛ_ТОН" localSheetId="0">[35]Калькуляции!#REF!</definedName>
    <definedName name="ИЮЛ_ТОН">[35]Калькуляции!#REF!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1'!к</definedName>
    <definedName name="к">[0]!к</definedName>
    <definedName name="К_СЫР" localSheetId="0">#REF!</definedName>
    <definedName name="К_СЫР">#REF!</definedName>
    <definedName name="К_СЫР_ТОЛ" localSheetId="0">[35]Калькуляции!#REF!</definedName>
    <definedName name="К_СЫР_ТОЛ">[35]Калькуляции!#REF!</definedName>
    <definedName name="К2_РУБ" localSheetId="0">[35]Калькуляции!#REF!</definedName>
    <definedName name="К2_РУБ">[35]Калькуляции!#REF!</definedName>
    <definedName name="К2_ТОН" localSheetId="0">[35]Калькуляции!#REF!</definedName>
    <definedName name="К2_ТОН">[35]Калькуляции!#REF!</definedName>
    <definedName name="КАТАНКА" localSheetId="0">[35]Калькуляции!#REF!</definedName>
    <definedName name="КАТАНКА">[35]Калькуляции!#REF!</definedName>
    <definedName name="КАТАНКА_КРАМЗ" localSheetId="0">[35]Калькуляции!#REF!</definedName>
    <definedName name="КАТАНКА_КРАМЗ">[35]Калькуляции!#REF!</definedName>
    <definedName name="КБОР" localSheetId="0">[35]Калькуляции!#REF!</definedName>
    <definedName name="КБОР">[35]Калькуляции!#REF!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1'!ке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'[37]цены цехов'!$D$14</definedName>
    <definedName name="КЛ" localSheetId="0">'[53]Объекты (показатели)'!#REF!</definedName>
    <definedName name="КЛ">'[53]Объекты (показатели)'!#REF!</definedName>
    <definedName name="КнязьРюрик2">[36]Дебиторка!$J$18</definedName>
    <definedName name="код">#REF!</definedName>
    <definedName name="код1">#REF!</definedName>
    <definedName name="КОК_ПРОК" localSheetId="0">#REF!</definedName>
    <definedName name="КОК_ПРОК">#REF!</definedName>
    <definedName name="КОМПЛЕКСНЫЙ" localSheetId="0">[35]Калькуляции!#REF!</definedName>
    <definedName name="КОМПЛЕКСНЫЙ">[35]Калькуляции!#REF!</definedName>
    <definedName name="Комплексы">'[46]ПФВ-0.5'!$AJ$4:$AJ$10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[35]Калькуляции!#REF!</definedName>
    <definedName name="КР_ЛОК">[35]Калькуляции!#REF!</definedName>
    <definedName name="КР_ЛОК_8" localSheetId="0">[35]Калькуляции!#REF!</definedName>
    <definedName name="КР_ЛОК_8">[35]Калькуляции!#REF!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[35]Калькуляции!#REF!</definedName>
    <definedName name="КР_ЦЕХА">[35]Калькуляции!#REF!</definedName>
    <definedName name="КР_ЭЮ" localSheetId="0">[35]Калькуляции!#REF!</definedName>
    <definedName name="КР_ЭЮ">[35]Калькуляции!#REF!</definedName>
    <definedName name="КРЕМНИЙ" localSheetId="0">[35]Калькуляции!#REF!</definedName>
    <definedName name="КРЕМНИЙ">[35]Калькуляции!#REF!</definedName>
    <definedName name="_xlnm.Criteria" localSheetId="0">[55]Données!#REF!</definedName>
    <definedName name="_xlnm.Criteria">[55]Données!#REF!</definedName>
    <definedName name="КрПроцент">#REF!</definedName>
    <definedName name="КРУПН_КРАМЗ" localSheetId="0">#REF!</definedName>
    <definedName name="КРУПН_КРАМЗ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1'!л</definedName>
    <definedName name="л">[0]!л</definedName>
    <definedName name="ЛИГ_АЛ_М" localSheetId="0">[35]Калькуляции!#REF!</definedName>
    <definedName name="ЛИГ_АЛ_М">[35]Калькуляции!#REF!</definedName>
    <definedName name="ЛИГ_БР_ТИ" localSheetId="0">[35]Калькуляции!#REF!</definedName>
    <definedName name="ЛИГ_БР_ТИ">[35]Калькуляции!#REF!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1'!м</definedName>
    <definedName name="м">[0]!м</definedName>
    <definedName name="МАГНИЙ" localSheetId="0">[35]Калькуляции!#REF!</definedName>
    <definedName name="МАГНИЙ">[35]Калькуляции!#REF!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[35]Калькуляции!#REF!</definedName>
    <definedName name="МАРГ_ЛИГ">[35]Калькуляции!#REF!</definedName>
    <definedName name="МАРГ_ЛИГ_ДП" localSheetId="0">#REF!</definedName>
    <definedName name="МАРГ_ЛИГ_ДП">#REF!</definedName>
    <definedName name="МАРГ_ЛИГ_СТ" localSheetId="0">[35]Калькуляции!#REF!</definedName>
    <definedName name="МАРГ_ЛИГ_СТ">[35]Калькуляции!#REF!</definedName>
    <definedName name="март" localSheetId="0">#REF!</definedName>
    <definedName name="март">#REF!</definedName>
    <definedName name="Материалы">'[46]ПФВ-0.5'!$AG$26:$AG$33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'[46]ПФВ-0.5'!$AK$18:$AK$19</definedName>
    <definedName name="МЕСЯЦЫ" localSheetId="0">[58]Январь!#REF!</definedName>
    <definedName name="МЕСЯЦЫ">[58]Январь!#REF!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[36]Дебиторка!$J$14</definedName>
    <definedName name="мехцех_РМП">'[37]цены цехов'!$D$26</definedName>
    <definedName name="МЛИГ_АМ" localSheetId="0">[35]Калькуляции!#REF!</definedName>
    <definedName name="МЛИГ_АМ">[35]Калькуляции!#REF!</definedName>
    <definedName name="МЛИГ_ЭЛ" localSheetId="0">[35]Калькуляции!#REF!</definedName>
    <definedName name="МЛИГ_ЭЛ">[35]Калькуляции!#REF!</definedName>
    <definedName name="МнНДС" localSheetId="0">#REF!</definedName>
    <definedName name="МнНДС">#REF!</definedName>
    <definedName name="МС6_РУБ" localSheetId="0">[35]Калькуляции!#REF!</definedName>
    <definedName name="МС6_РУБ">[35]Калькуляции!#REF!</definedName>
    <definedName name="МС6_ТОН" localSheetId="0">[35]Калькуляции!#REF!</definedName>
    <definedName name="МС6_ТОН">[35]Калькуляции!#REF!</definedName>
    <definedName name="МС9_РУБ" localSheetId="0">[35]Калькуляции!#REF!</definedName>
    <definedName name="МС9_РУБ">[35]Калькуляции!#REF!</definedName>
    <definedName name="МС9_ТОН" localSheetId="0">[35]Калькуляции!#REF!</definedName>
    <definedName name="МС9_ТОН">[35]Калькуляции!#REF!</definedName>
    <definedName name="мым" localSheetId="0">'приложение 1'!мым</definedName>
    <definedName name="мым">[0]!мым</definedName>
    <definedName name="н" localSheetId="0">'приложение 1'!н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[35]Калькуляции!#REF!</definedName>
    <definedName name="Н_АМ_МЛ">[35]Калькуляции!#REF!</definedName>
    <definedName name="Н_АНБЛ" localSheetId="0">#REF!</definedName>
    <definedName name="Н_АНБЛ">#REF!</definedName>
    <definedName name="Н_АНБЛ_В" localSheetId="0">[35]Калькуляции!#REF!</definedName>
    <definedName name="Н_АНБЛ_В">[35]Калькуляции!#REF!</definedName>
    <definedName name="Н_АНБЛ_Т" localSheetId="0">[35]Калькуляции!#REF!</definedName>
    <definedName name="Н_АНБЛ_Т">[35]Калькуляции!#REF!</definedName>
    <definedName name="Н_АФ_МЛ" localSheetId="0">[35]Калькуляции!#REF!</definedName>
    <definedName name="Н_АФ_МЛ">[35]Калькуляции!#REF!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[35]Калькуляции!#REF!</definedName>
    <definedName name="Н_ГЛ_ДП">[35]Калькуляции!#REF!</definedName>
    <definedName name="Н_ГЛ_ИТ" localSheetId="0">[35]Калькуляции!#REF!</definedName>
    <definedName name="Н_ГЛ_ИТ">[35]Калькуляции!#REF!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[35]Калькуляции!#REF!</definedName>
    <definedName name="Н_К_СЫР_П">[35]Калькуляции!#REF!</definedName>
    <definedName name="Н_К_СЫР_Т" localSheetId="0">[35]Калькуляции!#REF!</definedName>
    <definedName name="Н_К_СЫР_Т">[35]Калькуляции!#REF!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[35]Калькуляции!#REF!</definedName>
    <definedName name="Н_КЛОК_КРСМ">[35]Калькуляции!#REF!</definedName>
    <definedName name="Н_КЛОК_СКАЛ" localSheetId="0">[35]Калькуляции!#REF!</definedName>
    <definedName name="Н_КЛОК_СКАЛ">[35]Калькуляции!#REF!</definedName>
    <definedName name="Н_КЛОК_ФТК" localSheetId="0">[35]Калькуляции!#REF!</definedName>
    <definedName name="Н_КЛОК_ФТК">[35]Калькуляции!#REF!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[35]Калькуляции!#REF!</definedName>
    <definedName name="Н_КР_АК5М2">[35]Калькуляции!#REF!</definedName>
    <definedName name="Н_КР_ПАР" localSheetId="0">[35]Калькуляции!#REF!</definedName>
    <definedName name="Н_КР_ПАР">[35]Калькуляции!#REF!</definedName>
    <definedName name="Н_КР19_СКАЛ" localSheetId="0">#REF!</definedName>
    <definedName name="Н_КР19_СКАЛ">#REF!</definedName>
    <definedName name="Н_КРАК12" localSheetId="0">[35]Калькуляции!#REF!</definedName>
    <definedName name="Н_КРАК12">[35]Калькуляции!#REF!</definedName>
    <definedName name="Н_КРАК9ПЧ" localSheetId="0">[35]Калькуляции!#REF!</definedName>
    <definedName name="Н_КРАК9ПЧ">[35]Калькуляции!#REF!</definedName>
    <definedName name="Н_КРЕМ_МЛ" localSheetId="0">[35]Калькуляции!#REF!</definedName>
    <definedName name="Н_КРЕМ_МЛ">[35]Калькуляции!#REF!</definedName>
    <definedName name="Н_КРЕМАК12" localSheetId="0">[35]Калькуляции!#REF!</definedName>
    <definedName name="Н_КРЕМАК12">[35]Калькуляции!#REF!</definedName>
    <definedName name="Н_КРЕМАК5М2" localSheetId="0">[35]Калькуляции!#REF!</definedName>
    <definedName name="Н_КРЕМАК5М2">[35]Калькуляции!#REF!</definedName>
    <definedName name="Н_КРЕМАК9ПЧ" localSheetId="0">[35]Калькуляции!#REF!</definedName>
    <definedName name="Н_КРЕМАК9ПЧ">[35]Калькуляции!#REF!</definedName>
    <definedName name="Н_КРИОЛ_МЛ" localSheetId="0">[35]Калькуляции!#REF!</definedName>
    <definedName name="Н_КРИОЛ_МЛ">[35]Калькуляции!#REF!</definedName>
    <definedName name="Н_КРКРУПН" localSheetId="0">[35]Калькуляции!#REF!</definedName>
    <definedName name="Н_КРКРУПН">[35]Калькуляции!#REF!</definedName>
    <definedName name="Н_КРМЕЛКИЕ" localSheetId="0">[35]Калькуляции!#REF!</definedName>
    <definedName name="Н_КРМЕЛКИЕ">[35]Калькуляции!#REF!</definedName>
    <definedName name="Н_КРРЕКВИЗИТЫ" localSheetId="0">[35]Калькуляции!#REF!</definedName>
    <definedName name="Н_КРРЕКВИЗИТЫ">[35]Калькуляции!#REF!</definedName>
    <definedName name="Н_КРСВ" localSheetId="0">#REF!</definedName>
    <definedName name="Н_КРСВ">#REF!</definedName>
    <definedName name="Н_КРСЛИТКИ" localSheetId="0">[35]Калькуляции!#REF!</definedName>
    <definedName name="Н_КРСЛИТКИ">[35]Калькуляции!#REF!</definedName>
    <definedName name="Н_КРСМ" localSheetId="0">#REF!</definedName>
    <definedName name="Н_КРСМ">#REF!</definedName>
    <definedName name="Н_КРФ" localSheetId="0">[35]Калькуляции!#REF!</definedName>
    <definedName name="Н_КРФ">[35]Калькуляции!#REF!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[35]Калькуляции!#REF!</definedName>
    <definedName name="Н_КСПЕНА_С">[35]Калькуляции!#REF!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[35]Калькуляции!#REF!</definedName>
    <definedName name="Н_ЛИГ_АЛ_М">[35]Калькуляции!#REF!</definedName>
    <definedName name="Н_ЛИГ_АЛ_МАК5М2" localSheetId="0">[35]Калькуляции!#REF!</definedName>
    <definedName name="Н_ЛИГ_АЛ_МАК5М2">[35]Калькуляции!#REF!</definedName>
    <definedName name="Н_ЛИГ_БР_ТИ" localSheetId="0">[35]Калькуляции!#REF!</definedName>
    <definedName name="Н_ЛИГ_БР_ТИ">[35]Калькуляции!#REF!</definedName>
    <definedName name="Н_МАГНАК5М2" localSheetId="0">[35]Калькуляции!#REF!</definedName>
    <definedName name="Н_МАГНАК5М2">[35]Калькуляции!#REF!</definedName>
    <definedName name="Н_МАГНАК9ПЧ" localSheetId="0">[35]Калькуляции!#REF!</definedName>
    <definedName name="Н_МАГНАК9ПЧ">[35]Калькуляции!#REF!</definedName>
    <definedName name="Н_МАЗ" localSheetId="0">[35]Калькуляции!#REF!</definedName>
    <definedName name="Н_МАЗ">[35]Калькуляции!#REF!</definedName>
    <definedName name="Н_МАРГ_МЛ" localSheetId="0">[35]Калькуляции!#REF!</definedName>
    <definedName name="Н_МАРГ_МЛ">[35]Калькуляции!#REF!</definedName>
    <definedName name="Н_МАССА" localSheetId="0">#REF!</definedName>
    <definedName name="Н_МАССА">#REF!</definedName>
    <definedName name="Н_МАССА_В" localSheetId="0">[35]Калькуляции!#REF!</definedName>
    <definedName name="Н_МАССА_В">[35]Калькуляции!#REF!</definedName>
    <definedName name="Н_МАССА_П" localSheetId="0">[35]Калькуляции!#REF!</definedName>
    <definedName name="Н_МАССА_П">[35]Калькуляции!#REF!</definedName>
    <definedName name="Н_МАССА_ПК" localSheetId="0">[35]Калькуляции!#REF!</definedName>
    <definedName name="Н_МАССА_ПК">[35]Калькуляции!#REF!</definedName>
    <definedName name="Н_МЕД_АК5М2" localSheetId="0">[35]Калькуляции!#REF!</definedName>
    <definedName name="Н_МЕД_АК5М2">[35]Калькуляции!#REF!</definedName>
    <definedName name="Н_МЛ_3003" localSheetId="0">[35]Калькуляции!#REF!</definedName>
    <definedName name="Н_МЛ_3003">[35]Калькуляции!#REF!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[35]Калькуляции!#REF!</definedName>
    <definedName name="Н_ПЕК_П">[35]Калькуляции!#REF!</definedName>
    <definedName name="Н_ПЕК_Т" localSheetId="0">[35]Калькуляции!#REF!</definedName>
    <definedName name="Н_ПЕК_Т">[35]Калькуляции!#REF!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[35]Калькуляции!#REF!</definedName>
    <definedName name="Н_СОЛ_АК5М2">[35]Калькуляции!#REF!</definedName>
    <definedName name="Н_СОЛАК12" localSheetId="0">[35]Калькуляции!#REF!</definedName>
    <definedName name="Н_СОЛАК12">[35]Калькуляции!#REF!</definedName>
    <definedName name="Н_СОЛАК9ПЧ" localSheetId="0">[35]Калькуляции!#REF!</definedName>
    <definedName name="Н_СОЛАК9ПЧ">[35]Калькуляции!#REF!</definedName>
    <definedName name="Н_СОЛКРУПН" localSheetId="0">[35]Калькуляции!#REF!</definedName>
    <definedName name="Н_СОЛКРУПН">[35]Калькуляции!#REF!</definedName>
    <definedName name="Н_СОЛМЕЛКИЕ" localSheetId="0">[35]Калькуляции!#REF!</definedName>
    <definedName name="Н_СОЛМЕЛКИЕ">[35]Калькуляции!#REF!</definedName>
    <definedName name="Н_СОЛРЕКВИЗИТЫ" localSheetId="0">[35]Калькуляции!#REF!</definedName>
    <definedName name="Н_СОЛРЕКВИЗИТЫ">[35]Калькуляции!#REF!</definedName>
    <definedName name="Н_СОЛСЛ" localSheetId="0">[35]Калькуляции!#REF!</definedName>
    <definedName name="Н_СОЛСЛ">[35]Калькуляции!#REF!</definedName>
    <definedName name="Н_СОЛСЛИТКИ" localSheetId="0">[35]Калькуляции!#REF!</definedName>
    <definedName name="Н_СОЛСЛИТКИ">[35]Калькуляции!#REF!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[35]Калькуляции!#REF!</definedName>
    <definedName name="Н_ТИТ_АК5М2">[35]Калькуляции!#REF!</definedName>
    <definedName name="Н_ТИТ_АК9ПЧ" localSheetId="0">[35]Калькуляции!#REF!</definedName>
    <definedName name="Н_ТИТ_АК9ПЧ">[35]Калькуляции!#REF!</definedName>
    <definedName name="Н_ТИТАН" localSheetId="0">#REF!</definedName>
    <definedName name="Н_ТИТАН">#REF!</definedName>
    <definedName name="Н_ТОЛЬКОБЛОКИ" localSheetId="0">[35]Калькуляции!#REF!</definedName>
    <definedName name="Н_ТОЛЬКОБЛОКИ">[35]Калькуляции!#REF!</definedName>
    <definedName name="Н_ТОЛЬКОМАССА" localSheetId="0">[35]Калькуляции!#REF!</definedName>
    <definedName name="Н_ТОЛЬКОМАССА">[35]Калькуляции!#REF!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[35]Калькуляции!#REF!</definedName>
    <definedName name="Н_Х_ДИЭТ">[35]Калькуляции!#REF!</definedName>
    <definedName name="Н_Х_КБОР" localSheetId="0">[35]Калькуляции!#REF!</definedName>
    <definedName name="Н_Х_КБОР">[35]Калькуляции!#REF!</definedName>
    <definedName name="Н_Х_ПЕК" localSheetId="0">[35]Калькуляции!#REF!</definedName>
    <definedName name="Н_Х_ПЕК">[35]Калькуляции!#REF!</definedName>
    <definedName name="Н_Х_ПОГЛ" localSheetId="0">[35]Калькуляции!#REF!</definedName>
    <definedName name="Н_Х_ПОГЛ">[35]Калькуляции!#REF!</definedName>
    <definedName name="Н_Х_ТЕРМ" localSheetId="0">[35]Калькуляции!#REF!</definedName>
    <definedName name="Н_Х_ТЕРМ">[35]Калькуляции!#REF!</definedName>
    <definedName name="Н_Х_ТЕРМ_Д" localSheetId="0">[35]Калькуляции!#REF!</definedName>
    <definedName name="Н_Х_ТЕРМ_Д">[35]Калькуляции!#REF!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[35]Калькуляции!#REF!</definedName>
    <definedName name="Н_ЭНАК12">[35]Калькуляции!#REF!</definedName>
    <definedName name="Н_ЭНАК5М2" localSheetId="0">[35]Калькуляции!#REF!</definedName>
    <definedName name="Н_ЭНАК5М2">[35]Калькуляции!#REF!</definedName>
    <definedName name="Н_ЭНАК9ПЧ" localSheetId="0">[35]Калькуляции!#REF!</definedName>
    <definedName name="Н_ЭНАК9ПЧ">[35]Калькуляции!#REF!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[35]Калькуляции!#REF!</definedName>
    <definedName name="Н_ЭНРЕКВИЗИТЫ">[35]Калькуляции!#REF!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[35]Калькуляции!#REF!</definedName>
    <definedName name="НН_АВЧСЫР">[35]Калькуляции!#REF!</definedName>
    <definedName name="НН_АВЧТОВ" localSheetId="0">#REF!</definedName>
    <definedName name="НН_АВЧТОВ">#REF!</definedName>
    <definedName name="нов" localSheetId="0">'приложение 1'!нов</definedName>
    <definedName name="нов">[0]!нов</definedName>
    <definedName name="норм_1" localSheetId="0">[59]Отопление!$D$14:$D$28</definedName>
    <definedName name="норм_1">[59]Отопление!$D$14:$D$28</definedName>
    <definedName name="норм_1_част" localSheetId="0">[59]Отопление!$I$14:$I$28</definedName>
    <definedName name="норм_1_част">[59]Отопление!$I$14:$I$28</definedName>
    <definedName name="норм_2" localSheetId="0">[59]Отопление!$E$14:$E$28</definedName>
    <definedName name="норм_2">[59]Отопление!$E$14:$E$28</definedName>
    <definedName name="норм_3" localSheetId="0">[59]Отопление!$F$14:$F$28</definedName>
    <definedName name="норм_3">[59]Отопление!$F$14:$F$28</definedName>
    <definedName name="норм_3_част" localSheetId="0">[59]Отопление!$J$14:$J$28</definedName>
    <definedName name="норм_3_част">[59]Отопление!$J$14:$J$28</definedName>
    <definedName name="норм_4" localSheetId="0">[59]Отопление!$G$14:$G$28</definedName>
    <definedName name="норм_4">[59]Отопление!$G$14:$G$28</definedName>
    <definedName name="НОЯ_РУБ" localSheetId="0">[35]Калькуляции!#REF!</definedName>
    <definedName name="НОЯ_РУБ">[35]Калькуляции!#REF!</definedName>
    <definedName name="НОЯ_ТОН" localSheetId="0">[35]Калькуляции!#REF!</definedName>
    <definedName name="НОЯ_ТОН">[35]Калькуляции!#REF!</definedName>
    <definedName name="ноябрь" localSheetId="0">#REF!</definedName>
    <definedName name="ноябрь">#REF!</definedName>
    <definedName name="НС_МАРГЛИГ" localSheetId="0">[35]Калькуляции!#REF!</definedName>
    <definedName name="НС_МАРГЛИГ">[35]Калькуляции!#REF!</definedName>
    <definedName name="НТ_АВЧСЫР" localSheetId="0">#REF!</definedName>
    <definedName name="НТ_АВЧСЫР">#REF!</definedName>
    <definedName name="НТ_АК12" localSheetId="0">[35]Калькуляции!#REF!</definedName>
    <definedName name="НТ_АК12">[35]Калькуляции!#REF!</definedName>
    <definedName name="НТ_АК5М2" localSheetId="0">[35]Калькуляции!#REF!</definedName>
    <definedName name="НТ_АК5М2">[35]Калькуляции!#REF!</definedName>
    <definedName name="НТ_АК9ПЧ" localSheetId="0">[35]Калькуляции!#REF!</definedName>
    <definedName name="НТ_АК9ПЧ">[35]Калькуляции!#REF!</definedName>
    <definedName name="НТ_АЛЖ" localSheetId="0">[35]Калькуляции!#REF!</definedName>
    <definedName name="НТ_АЛЖ">[35]Калькуляции!#REF!</definedName>
    <definedName name="НТ_ДАВАЛ" localSheetId="0">#REF!</definedName>
    <definedName name="НТ_ДАВАЛ">#REF!</definedName>
    <definedName name="НТ_КАТАНКА" localSheetId="0">[35]Калькуляции!#REF!</definedName>
    <definedName name="НТ_КАТАНКА">[35]Калькуляции!#REF!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[35]Калькуляции!#REF!</definedName>
    <definedName name="НТ_ЧМ">[35]Калькуляции!#REF!</definedName>
    <definedName name="НТ_ЧМЖ" localSheetId="0">#REF!</definedName>
    <definedName name="НТ_ЧМЖ">#REF!</definedName>
    <definedName name="о" localSheetId="0">'приложение 1'!о</definedName>
    <definedName name="о">[0]!о</definedName>
    <definedName name="об_эксп" localSheetId="0">#REF!</definedName>
    <definedName name="об_эксп">#REF!</definedName>
    <definedName name="_xlnm.Print_Area" localSheetId="0">'приложение 1'!$B$1:$AE$143</definedName>
    <definedName name="_xlnm.Print_Area">#N/A</definedName>
    <definedName name="общ" localSheetId="0">#REF!</definedName>
    <definedName name="общ">#REF!</definedName>
    <definedName name="ОБЩ_ВН" localSheetId="0">[35]Калькуляции!#REF!</definedName>
    <definedName name="ОБЩ_ВН">[35]Калькуляции!#REF!</definedName>
    <definedName name="ОБЩ_Т" localSheetId="0">#REF!</definedName>
    <definedName name="ОБЩ_Т">#REF!</definedName>
    <definedName name="ОБЩ_ТОЛ" localSheetId="0">[35]Калькуляции!#REF!</definedName>
    <definedName name="ОБЩ_ТОЛ">[35]Калькуляции!#REF!</definedName>
    <definedName name="ОБЩ_ЭКС" localSheetId="0">[35]Калькуляции!#REF!</definedName>
    <definedName name="ОБЩ_ЭКС">[35]Калькуляции!#REF!</definedName>
    <definedName name="ОБЩЕ_В" localSheetId="0">[35]Калькуляции!#REF!</definedName>
    <definedName name="ОБЩЕ_В">[35]Калькуляции!#REF!</definedName>
    <definedName name="ОБЩЕ_ДП" localSheetId="0">[35]Калькуляции!#REF!</definedName>
    <definedName name="ОБЩЕ_ДП">[35]Калькуляции!#REF!</definedName>
    <definedName name="ОБЩЕ_Т" localSheetId="0">[35]Калькуляции!#REF!</definedName>
    <definedName name="ОБЩЕ_Т">[35]Калькуляции!#REF!</definedName>
    <definedName name="ОБЩЕ_Т_А" localSheetId="0">[35]Калькуляции!#REF!</definedName>
    <definedName name="ОБЩЕ_Т_А">[35]Калькуляции!#REF!</definedName>
    <definedName name="ОБЩЕ_Т_П" localSheetId="0">[35]Калькуляции!#REF!</definedName>
    <definedName name="ОБЩЕ_Т_П">[35]Калькуляции!#REF!</definedName>
    <definedName name="ОБЩЕ_Т_ПК" localSheetId="0">[35]Калькуляции!#REF!</definedName>
    <definedName name="ОБЩЕ_Т_ПК">[35]Калькуляции!#REF!</definedName>
    <definedName name="ОБЩЕ_Э" localSheetId="0">[35]Калькуляции!#REF!</definedName>
    <definedName name="ОБЩЕ_Э">[35]Калькуляции!#REF!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[35]Калькуляции!#REF!</definedName>
    <definedName name="ОКТ_РУБ">[35]Калькуляции!#REF!</definedName>
    <definedName name="ОКТ_ТОН" localSheetId="0">[35]Калькуляции!#REF!</definedName>
    <definedName name="ОКТ_ТОН">[35]Калькуляции!#REF!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[35]Калькуляции!#REF!</definedName>
    <definedName name="ОС_АН_Б_ТОЛ">[35]Калькуляции!#REF!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[35]Калькуляции!#REF!</definedName>
    <definedName name="ОС_ГЛ_ДП">[35]Калькуляции!#REF!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[35]Калькуляции!#REF!</definedName>
    <definedName name="ОС_ДИЭТ">[35]Калькуляции!#REF!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[35]Калькуляции!#REF!</definedName>
    <definedName name="ОС_К_СЫР_ТОЛ">[35]Калькуляции!#REF!</definedName>
    <definedName name="ОС_КБОР" localSheetId="0">[35]Калькуляции!#REF!</definedName>
    <definedName name="ОС_КБОР">[35]Калькуляции!#REF!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[35]Калькуляции!#REF!</definedName>
    <definedName name="ОС_КРЕМНИЙ">[35]Калькуляции!#REF!</definedName>
    <definedName name="ОС_ЛИГ_АЛ_М" localSheetId="0">[35]Калькуляции!#REF!</definedName>
    <definedName name="ОС_ЛИГ_АЛ_М">[35]Калькуляции!#REF!</definedName>
    <definedName name="ОС_ЛИГ_БР_ТИ" localSheetId="0">[35]Калькуляции!#REF!</definedName>
    <definedName name="ОС_ЛИГ_БР_ТИ">[35]Калькуляции!#REF!</definedName>
    <definedName name="ОС_МАГНИЙ" localSheetId="0">[35]Калькуляции!#REF!</definedName>
    <definedName name="ОС_МАГНИЙ">[35]Калькуляции!#REF!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[35]Калькуляции!#REF!</definedName>
    <definedName name="ОС_П_УГ_С">[35]Калькуляции!#REF!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[35]Калькуляции!#REF!</definedName>
    <definedName name="ОС_ПЕК_ТОЛ">[35]Калькуляции!#REF!</definedName>
    <definedName name="ОС_ПОГЛ" localSheetId="0">[35]Калькуляции!#REF!</definedName>
    <definedName name="ОС_ПОГЛ">[35]Калькуляции!#REF!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[35]Калькуляции!#REF!</definedName>
    <definedName name="ОС_ТЕРМ">[35]Калькуляции!#REF!</definedName>
    <definedName name="ОС_ТЕРМ_ДАВ" localSheetId="0">[35]Калькуляции!#REF!</definedName>
    <definedName name="ОС_ТЕРМ_ДАВ">[35]Калькуляции!#REF!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[36]Дебиторка!$J$28</definedName>
    <definedName name="ОТК">'[37]цены цехов'!$D$54</definedName>
    <definedName name="отопление_ВАЦ">'[37]цены цехов'!$D$20</definedName>
    <definedName name="отопление_Естюн">'[37]цены цехов'!$D$19</definedName>
    <definedName name="отопление_ЛАЦ">'[37]цены цехов'!$D$21</definedName>
    <definedName name="Очаково2">[36]Дебиторка!$J$30</definedName>
    <definedName name="очистка_стоков">'[37]цены цехов'!$D$7</definedName>
    <definedName name="Оша2">[36]Дебиторка!$J$31</definedName>
    <definedName name="п" localSheetId="0">'приложение 1'!п</definedName>
    <definedName name="п">[0]!п</definedName>
    <definedName name="П_КГ_С" localSheetId="0">[35]Калькуляции!#REF!</definedName>
    <definedName name="П_КГ_С">[35]Калькуляции!#REF!</definedName>
    <definedName name="П_УГ" localSheetId="0">#REF!</definedName>
    <definedName name="П_УГ">#REF!</definedName>
    <definedName name="П_УГ_С" localSheetId="0">[35]Калькуляции!#REF!</definedName>
    <definedName name="П_УГ_С">[35]Калькуляции!#REF!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'[37]цены цехов'!$D$9</definedName>
    <definedName name="ПГ1_РУБ" localSheetId="0">[35]Калькуляции!#REF!</definedName>
    <definedName name="ПГ1_РУБ">[35]Калькуляции!#REF!</definedName>
    <definedName name="ПГ1_ТОН" localSheetId="0">[35]Калькуляции!#REF!</definedName>
    <definedName name="ПГ1_ТОН">[35]Калькуляции!#REF!</definedName>
    <definedName name="ПГ2_РУБ" localSheetId="0">[35]Калькуляции!#REF!</definedName>
    <definedName name="ПГ2_РУБ">[35]Калькуляции!#REF!</definedName>
    <definedName name="ПГ2_ТОН" localSheetId="0">[35]Калькуляции!#REF!</definedName>
    <definedName name="ПГ2_ТОН">[35]Калькуляции!#REF!</definedName>
    <definedName name="ПЕК" localSheetId="0">#REF!</definedName>
    <definedName name="ПЕК">#REF!</definedName>
    <definedName name="ПЕК_ТОЛ" localSheetId="0">[35]Калькуляции!#REF!</definedName>
    <definedName name="ПЕК_ТОЛ">[35]Калькуляции!#REF!</definedName>
    <definedName name="Пепси2">[36]Дебиторка!$J$33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'[25]18.2'!#REF!</definedName>
    <definedName name="Периоды_18_2">'[25]18.2'!#REF!</definedName>
    <definedName name="Пивовар2">[36]Дебиторка!$J$46</definedName>
    <definedName name="пл_1" localSheetId="0">[59]Отопление!$D$2</definedName>
    <definedName name="пл_1">[59]Отопление!$D$2</definedName>
    <definedName name="пл_1_част" localSheetId="0">[59]Отопление!$D$8</definedName>
    <definedName name="пл_1_част">[59]Отопление!$D$8</definedName>
    <definedName name="пл_2" localSheetId="0">[59]Отопление!$D$3</definedName>
    <definedName name="пл_2">[59]Отопление!$D$3</definedName>
    <definedName name="пл_3" localSheetId="0">[59]Отопление!$D$4</definedName>
    <definedName name="пл_3">[59]Отопление!$D$4</definedName>
    <definedName name="пл_3_част" localSheetId="0">[59]Отопление!$D$9</definedName>
    <definedName name="пл_3_част">[59]Отопление!$D$9</definedName>
    <definedName name="пл_4" localSheetId="0">[59]Отопление!$D$5</definedName>
    <definedName name="пл_4">[59]Отопление!$D$5</definedName>
    <definedName name="ПЛ1_РУБ" localSheetId="0">[35]Калькуляции!#REF!</definedName>
    <definedName name="ПЛ1_РУБ">[35]Калькуляции!#REF!</definedName>
    <definedName name="ПЛ1_ТОН" localSheetId="0">[35]Калькуляции!#REF!</definedName>
    <definedName name="ПЛ1_ТОН">[35]Калькуляции!#REF!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[36]Дебиторка!$J$35</definedName>
    <definedName name="Повреждения">'[46]ПФВ-0.5'!$AH$5:$AH$23</definedName>
    <definedName name="ПОГЛ" localSheetId="0">[35]Калькуляции!#REF!</definedName>
    <definedName name="ПОГЛ">[35]Калькуляции!#REF!</definedName>
    <definedName name="погр_РОР">'[37]цены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[35]Калькуляции!#REF!</definedName>
    <definedName name="ПОДОВАЯ">[35]Калькуляции!#REF!</definedName>
    <definedName name="ПОДОВАЯ_Г" localSheetId="0">[35]Калькуляции!#REF!</definedName>
    <definedName name="ПОДОВАЯ_Г">[35]Калькуляции!#REF!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[61]июнь9!#REF!</definedName>
    <definedName name="Полная_себестоимость_2">[61]июнь9!#REF!</definedName>
    <definedName name="ПоследнийГод">[62]Заголовок!$B$5</definedName>
    <definedName name="пост">'[63]постоянные затраты'!$F$18</definedName>
    <definedName name="пр_э" localSheetId="0">#REF!</definedName>
    <definedName name="пр_э">#REF!</definedName>
    <definedName name="пр1">#REF!</definedName>
    <definedName name="пр2">#REF!</definedName>
    <definedName name="пр3">#REF!</definedName>
    <definedName name="Превышение" localSheetId="0">[58]Январь!$G$121:$I$121</definedName>
    <definedName name="Превышение">[58]Январь!$G$121:$I$121</definedName>
    <definedName name="привет" localSheetId="0">'приложение 1'!привет</definedName>
    <definedName name="привет">[0]!привет</definedName>
    <definedName name="ПРИЗНАКИ_Суммирования" localSheetId="0">[58]Январь!$B$11:$B$264</definedName>
    <definedName name="ПРИЗНАКИ_Суммирования">[58]Январь!$B$11:$B$264</definedName>
    <definedName name="Принадлежность">'[46]ПФВ-0.5'!$AK$42:$AK$45</definedName>
    <definedName name="Проверка" localSheetId="0">[58]Январь!#REF!</definedName>
    <definedName name="Проверка">[58]Январь!#REF!</definedName>
    <definedName name="Продэкспо2">[36]Дебиторка!$J$34</definedName>
    <definedName name="пром.вент">'[37]цены цехов'!$D$22</definedName>
    <definedName name="Процент" localSheetId="0">[50]Макро!$B$2</definedName>
    <definedName name="Процент">[50]Макро!$B$2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'[64]1.2.1'!#REF!</definedName>
    <definedName name="процент1">'[64]1.2.1'!#REF!</definedName>
    <definedName name="процент2" localSheetId="0">'[64]1.2.1'!#REF!</definedName>
    <definedName name="процент2">'[64]1.2.1'!#REF!</definedName>
    <definedName name="процент3" localSheetId="0">'[64]1.2.1'!#REF!</definedName>
    <definedName name="процент3">'[64]1.2.1'!#REF!</definedName>
    <definedName name="процент4" localSheetId="0">'[64]1.2.1'!#REF!</definedName>
    <definedName name="процент4">'[64]1.2.1'!#REF!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'[46]ПФВ-0.5'!$AG$36:$AG$46</definedName>
    <definedName name="ПУСК_АВЧ" localSheetId="0">#REF!</definedName>
    <definedName name="ПУСК_АВЧ">#REF!</definedName>
    <definedName name="ПУСК_АВЧ_ЛОК" localSheetId="0">[35]Калькуляции!#REF!</definedName>
    <definedName name="ПУСК_АВЧ_ЛОК">[35]Калькуляции!#REF!</definedName>
    <definedName name="ПУСК_ЛОК" localSheetId="0">[35]Калькуляции!#REF!</definedName>
    <definedName name="ПУСК_ЛОК">[35]Калькуляции!#REF!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1'!р</definedName>
    <definedName name="р">[0]!р</definedName>
    <definedName name="работа">[65]Лист1!$Q$4:$Q$323</definedName>
    <definedName name="работы">#REF!</definedName>
    <definedName name="Радуга2">[36]Дебиторка!$J$36</definedName>
    <definedName name="расшифровка" localSheetId="0">#REF!</definedName>
    <definedName name="расшифровка">#REF!</definedName>
    <definedName name="Ремаркет2">[36]Дебиторка!$J$37</definedName>
    <definedName name="ремонты2" localSheetId="0">'приложение 1'!ремонты2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[36]Дебиторка!$J$39</definedName>
    <definedName name="с" localSheetId="0">'приложение 1'!с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[35]Калькуляции!#REF!</definedName>
    <definedName name="С3103">[35]Калькуляции!#REF!</definedName>
    <definedName name="сброс_в_канал.">'[37]цены цехов'!$D$6</definedName>
    <definedName name="Сейл2">[36]Дебиторка!$J$41</definedName>
    <definedName name="СЕН_РУБ" localSheetId="0">[35]Калькуляции!#REF!</definedName>
    <definedName name="СЕН_РУБ">[35]Калькуляции!#REF!</definedName>
    <definedName name="СЕН_ТОН" localSheetId="0">[35]Калькуляции!#REF!</definedName>
    <definedName name="СЕН_ТОН">[35]Калькуляции!#REF!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'[37]цены цехов'!$D$41</definedName>
    <definedName name="сжат.возд_Магн">'[37]цены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 localSheetId="0">[41]Лист1!$B$38:$B$42</definedName>
    <definedName name="Список">[41]Лист1!$B$38:$B$42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'[46]ПФВ-0.5'!$AM$37:$AM$38</definedName>
    <definedName name="сс" localSheetId="0">'приложение 1'!сс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>[35]Калькуляции!$A$401:$IV$401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[35]Калькуляции!#REF!</definedName>
    <definedName name="СС_МАРГ_ЛИГ">[35]Калькуляции!#REF!</definedName>
    <definedName name="СС_МАРГ_ЛИГ_ДП" localSheetId="0">#REF!</definedName>
    <definedName name="СС_МАРГ_ЛИГ_ДП">#REF!</definedName>
    <definedName name="СС_МАС" localSheetId="0">[35]Калькуляции!#REF!</definedName>
    <definedName name="СС_МАС">[35]Калькуляции!#REF!</definedName>
    <definedName name="СС_МАССА" localSheetId="0">#REF!</definedName>
    <definedName name="СС_МАССА">#REF!</definedName>
    <definedName name="СС_МАССА_П">[35]Калькуляции!$A$177:$IV$177</definedName>
    <definedName name="СС_МАССА_ПК">[35]Калькуляции!$A$178:$IV$178</definedName>
    <definedName name="СС_МАССАСРЕД" localSheetId="0">[35]Калькуляции!#REF!</definedName>
    <definedName name="СС_МАССАСРЕД">[35]Калькуляции!#REF!</definedName>
    <definedName name="СС_МАССАСРЕДН" localSheetId="0">[35]Калькуляции!#REF!</definedName>
    <definedName name="СС_МАССАСРЕДН">[35]Калькуляции!#REF!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>[35]Калькуляции!$A$67:$IV$67</definedName>
    <definedName name="СС_СЫРТОЛ" localSheetId="0">#REF!</definedName>
    <definedName name="СС_СЫРТОЛ">#REF!</definedName>
    <definedName name="СС_СЫРТОЛ_А">[35]Калькуляции!$A$65:$IV$65</definedName>
    <definedName name="СС_СЫРТОЛ_П">[35]Калькуляции!$A$63:$IV$63</definedName>
    <definedName name="СС_СЫРТОЛ_ПК">[35]Калькуляции!$A$64:$IV$64</definedName>
    <definedName name="сссс" localSheetId="0">'приложение 1'!сссс</definedName>
    <definedName name="сссс">[0]!сссс</definedName>
    <definedName name="ссы" localSheetId="0">'приложение 1'!ссы</definedName>
    <definedName name="ссы">[0]!ссы</definedName>
    <definedName name="ссы2" localSheetId="0">'приложение 1'!ссы2</definedName>
    <definedName name="ссы2">[0]!ссы2</definedName>
    <definedName name="Старкон2">[36]Дебиторка!$J$45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 localSheetId="0">[58]Январь!$C$8:$C$264</definedName>
    <definedName name="СтрокаЗаголовок">[58]Январь!$C$8:$C$264</definedName>
    <definedName name="СтрокаИмя" localSheetId="0">[58]Январь!$D$8:$D$264</definedName>
    <definedName name="СтрокаИмя">[58]Январь!$D$8:$D$264</definedName>
    <definedName name="СтрокаКод" localSheetId="0">[58]Январь!$E$8:$E$264</definedName>
    <definedName name="СтрокаКод">[58]Январь!$E$8:$E$264</definedName>
    <definedName name="СтрокаСумма" localSheetId="0">[58]Январь!$B$8:$B$264</definedName>
    <definedName name="СтрокаСумма">[58]Январь!$B$8:$B$264</definedName>
    <definedName name="сумм">#REF!</definedName>
    <definedName name="сумма">[65]Лист1!$I$4:$I$323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[35]Калькуляции!#REF!</definedName>
    <definedName name="СЫР_ДП">[35]Калькуляции!#REF!</definedName>
    <definedName name="СЫР_ТОЛ" localSheetId="0">#REF!</definedName>
    <definedName name="СЫР_ТОЛ">#REF!</definedName>
    <definedName name="СЫР_ТОЛ_А" localSheetId="0">[35]Калькуляции!#REF!</definedName>
    <definedName name="СЫР_ТОЛ_А">[35]Калькуляции!#REF!</definedName>
    <definedName name="СЫР_ТОЛ_К" localSheetId="0">[35]Калькуляции!#REF!</definedName>
    <definedName name="СЫР_ТОЛ_К">[35]Калькуляции!#REF!</definedName>
    <definedName name="СЫР_ТОЛ_П" localSheetId="0">[35]Калькуляции!#REF!</definedName>
    <definedName name="СЫР_ТОЛ_П">[35]Калькуляции!#REF!</definedName>
    <definedName name="СЫР_ТОЛ_ПК" localSheetId="0">[35]Калькуляции!#REF!</definedName>
    <definedName name="СЫР_ТОЛ_ПК">[35]Калькуляции!#REF!</definedName>
    <definedName name="СЫР_ТОЛ_СУМ" localSheetId="0">[35]Калькуляции!#REF!</definedName>
    <definedName name="СЫР_ТОЛ_СУМ">[35]Калькуляции!#REF!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1'!т</definedName>
    <definedName name="т">[0]!т</definedName>
    <definedName name="т1" localSheetId="0">'[64]2.2.4'!$F$36</definedName>
    <definedName name="т1">'[64]2.2.4'!$F$36</definedName>
    <definedName name="т2" localSheetId="0">'[64]2.2.4'!$F$37</definedName>
    <definedName name="т2">'[64]2.2.4'!$F$37</definedName>
    <definedName name="Таранов2">[36]Дебиторка!$J$32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>#REF!</definedName>
    <definedName name="тепло_процент">#REF!</definedName>
    <definedName name="ТЕРМ" localSheetId="0">[35]Калькуляции!#REF!</definedName>
    <definedName name="ТЕРМ">[35]Калькуляции!#REF!</definedName>
    <definedName name="ТЕРМ_ДАВ" localSheetId="0">[35]Калькуляции!#REF!</definedName>
    <definedName name="ТЕРМ_ДАВ">[35]Калькуляции!#REF!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[61]июнь9!#REF!</definedName>
    <definedName name="Товарная_продукция_2">[61]июнь9!#REF!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[35]Калькуляции!#REF!</definedName>
    <definedName name="ТОЛК_МЕЛ">[35]Калькуляции!#REF!</definedName>
    <definedName name="ТОЛК_СЛТ" localSheetId="0">[35]Калькуляции!#REF!</definedName>
    <definedName name="ТОЛК_СЛТ">[35]Калькуляции!#REF!</definedName>
    <definedName name="ТОЛК_СУМ" localSheetId="0">[35]Калькуляции!#REF!</definedName>
    <definedName name="ТОЛК_СУМ">[35]Калькуляции!#REF!</definedName>
    <definedName name="ТОЛК_ТОБ" localSheetId="0">[35]Калькуляции!#REF!</definedName>
    <definedName name="ТОЛК_ТОБ">[35]Калькуляции!#REF!</definedName>
    <definedName name="ТОЛЛИНГ_МАССА" localSheetId="0">[35]Калькуляции!#REF!</definedName>
    <definedName name="ТОЛЛИНГ_МАССА">[35]Калькуляции!#REF!</definedName>
    <definedName name="ТОЛЛИНГ_СЫРЕЦ" localSheetId="0">#REF!</definedName>
    <definedName name="ТОЛЛИНГ_СЫРЕЦ">#REF!</definedName>
    <definedName name="ТОЛЛИНГ_СЫРЬЁ" localSheetId="0">[35]Калькуляции!#REF!</definedName>
    <definedName name="ТОЛЛИНГ_СЫРЬЁ">[35]Калькуляции!#REF!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>#REF!</definedName>
    <definedName name="тэ" localSheetId="0">#REF!</definedName>
    <definedName name="тэ">#REF!</definedName>
    <definedName name="у" localSheetId="0">'приложение 1'!у</definedName>
    <definedName name="у">[0]!у</definedName>
    <definedName name="ук" localSheetId="0">'приложение 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1'!УП</definedName>
    <definedName name="УП">[0]!УП</definedName>
    <definedName name="УСЛУГИ_6063" localSheetId="0">[35]Калькуляции!#REF!</definedName>
    <definedName name="УСЛУГИ_6063">[35]Калькуляции!#REF!</definedName>
    <definedName name="уфе" localSheetId="0">'приложение 1'!уфе</definedName>
    <definedName name="уфе">[0]!уфе</definedName>
    <definedName name="уфэ" localSheetId="0">'приложение 1'!уфэ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>#REF!</definedName>
    <definedName name="фин_">[66]коэфф!$B$2</definedName>
    <definedName name="ФЛ_К" localSheetId="0">#REF!</definedName>
    <definedName name="ФЛ_К">#REF!</definedName>
    <definedName name="ФЛОТ_ОКСА" localSheetId="0">[35]Калькуляции!#REF!</definedName>
    <definedName name="ФЛОТ_ОКСА">[35]Калькуляции!#REF!</definedName>
    <definedName name="форм" localSheetId="0">#REF!</definedName>
    <definedName name="форм">#REF!</definedName>
    <definedName name="Формат_ширина" localSheetId="0">'приложение 1'!Формат_ширина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1'!фыв</definedName>
    <definedName name="фыв">[0]!фыв</definedName>
    <definedName name="х" localSheetId="0">'приложение 1'!х</definedName>
    <definedName name="х">[0]!х</definedName>
    <definedName name="ХЛ_Н" localSheetId="0">#REF!</definedName>
    <definedName name="ХЛ_Н">#REF!</definedName>
    <definedName name="хоз.работы">'[37]цены цехов'!$D$31</definedName>
    <definedName name="ц" localSheetId="0">'приложение 1'!ц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[35]Калькуляции!#REF!</definedName>
    <definedName name="ЦЕХ_К">[35]Калькуляции!#REF!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>[35]Калькуляции!$A$1400:$IV$1400</definedName>
    <definedName name="ЦЛК">'[37]цены цехов'!$D$56</definedName>
    <definedName name="ЦРО">'[37]цены цехов'!$D$25</definedName>
    <definedName name="ЦС_В" localSheetId="0">[35]Калькуляции!#REF!</definedName>
    <definedName name="ЦС_В">[35]Калькуляции!#REF!</definedName>
    <definedName name="ЦС_ДП" localSheetId="0">[35]Калькуляции!#REF!</definedName>
    <definedName name="ЦС_ДП">[35]Калькуляции!#REF!</definedName>
    <definedName name="ЦС_Т" localSheetId="0">[35]Калькуляции!#REF!</definedName>
    <definedName name="ЦС_Т">[35]Калькуляции!#REF!</definedName>
    <definedName name="ЦС_Т_А" localSheetId="0">[35]Калькуляции!#REF!</definedName>
    <definedName name="ЦС_Т_А">[35]Калькуляции!#REF!</definedName>
    <definedName name="ЦС_Т_П" localSheetId="0">[35]Калькуляции!#REF!</definedName>
    <definedName name="ЦС_Т_П">[35]Калькуляции!#REF!</definedName>
    <definedName name="ЦС_Т_ПК" localSheetId="0">[35]Калькуляции!#REF!</definedName>
    <definedName name="ЦС_Т_ПК">[35]Калькуляции!#REF!</definedName>
    <definedName name="ЦС_Э" localSheetId="0">[35]Калькуляции!#REF!</definedName>
    <definedName name="ЦС_Э">[35]Калькуляции!#REF!</definedName>
    <definedName name="цу" localSheetId="0">'приложение 1'!цу</definedName>
    <definedName name="цу">[0]!цу</definedName>
    <definedName name="ч" localSheetId="0">'приложение 1'!ч</definedName>
    <definedName name="ч">[0]!ч</definedName>
    <definedName name="четвертый" localSheetId="0">#REF!</definedName>
    <definedName name="четвертый">#REF!</definedName>
    <definedName name="ш" localSheetId="0">'приложение 1'!ш</definedName>
    <definedName name="ш">[0]!ш</definedName>
    <definedName name="ШифрыИмя">[67]Позиция!$B$4:$E$322</definedName>
    <definedName name="шихт_ВАЦ">'[37]цены цехов'!$D$44</definedName>
    <definedName name="шихт_ЛАЦ">'[37]цены цехов'!$D$47</definedName>
    <definedName name="ШТАНГИ" localSheetId="0">#REF!</definedName>
    <definedName name="ШТАНГИ">#REF!</definedName>
    <definedName name="щ" localSheetId="0">'приложение 1'!щ</definedName>
    <definedName name="щ">[0]!щ</definedName>
    <definedName name="ъ" localSheetId="0">#REF!</definedName>
    <definedName name="ъ">#REF!</definedName>
    <definedName name="ы" localSheetId="0">'приложение 1'!ы</definedName>
    <definedName name="ы">[0]!ы</definedName>
    <definedName name="ыв" localSheetId="0">'приложение 1'!ыв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1'!ыыыы</definedName>
    <definedName name="ыыыы">[0]!ыыыы</definedName>
    <definedName name="ыыыыы" localSheetId="0">'приложение 1'!ыыыыы</definedName>
    <definedName name="ыыыыы">[0]!ыыыыы</definedName>
    <definedName name="ыыыыыы" localSheetId="0">'приложение 1'!ыыыыыы</definedName>
    <definedName name="ыыыыыы">[0]!ыыыыыы</definedName>
    <definedName name="ыыыыыыыыыыыыыыы" localSheetId="0">'приложение 1'!ыыыыыыыыыыыыыыы</definedName>
    <definedName name="ыыыыыыыыыыыыыыы">[0]!ыыыыыыыыыыыыыыы</definedName>
    <definedName name="ь" localSheetId="0">'приложение 1'!ь</definedName>
    <definedName name="ь">[0]!ь</definedName>
    <definedName name="ьь">#REF!</definedName>
    <definedName name="ььььь" localSheetId="0">'приложение 1'!ььььь</definedName>
    <definedName name="ььььь">[0]!ььььь</definedName>
    <definedName name="э" localSheetId="0">'приложение 1'!э</definedName>
    <definedName name="э">[0]!э</definedName>
    <definedName name="эл.энергия">'[37]цены цехов'!$D$13</definedName>
    <definedName name="электро_проц_ф">#REF!</definedName>
    <definedName name="электро_процент">#REF!</definedName>
    <definedName name="ЭН" localSheetId="0">#REF!</definedName>
    <definedName name="ЭН">#REF!</definedName>
    <definedName name="ЭРЦ">'[37]цены цехов'!$D$15</definedName>
    <definedName name="Эталон2">[36]Дебиторка!$J$48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[35]Калькуляции!#REF!</definedName>
    <definedName name="ЭЭ_ДП">[35]Калькуляции!#REF!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[35]Калькуляции!#REF!</definedName>
    <definedName name="ЭЭ_ТОЛ">[35]Калькуляции!#REF!</definedName>
    <definedName name="эээээээээээээээээээээ" localSheetId="0">'приложение 1'!эээээээээээээээээээээ</definedName>
    <definedName name="эээээээээээээээээээээ">[0]!эээээээээээээээээээээ</definedName>
    <definedName name="ю" localSheetId="0">'приложение 1'!ю</definedName>
    <definedName name="ю">[0]!ю</definedName>
    <definedName name="юр_тариф">#REF!</definedName>
    <definedName name="я" localSheetId="0">'приложение 1'!я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[36]Дебиторка!$J$49</definedName>
    <definedName name="яячячыя" localSheetId="0">'приложение 1'!яячячыя</definedName>
    <definedName name="яячячыя">[0]!яячячыя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" l="1"/>
  <c r="E159" i="1"/>
  <c r="F155" i="1"/>
  <c r="F162" i="1" s="1"/>
  <c r="E155" i="1"/>
  <c r="E162" i="1" s="1"/>
  <c r="AD127" i="1"/>
  <c r="AC127" i="1"/>
  <c r="AB127" i="1"/>
  <c r="AA127" i="1"/>
  <c r="Z127" i="1"/>
  <c r="AE127" i="1" s="1"/>
  <c r="Y127" i="1"/>
  <c r="K127" i="1"/>
  <c r="K126" i="1" s="1"/>
  <c r="AD126" i="1"/>
  <c r="AC126" i="1"/>
  <c r="AB126" i="1"/>
  <c r="AA126" i="1"/>
  <c r="Z126" i="1"/>
  <c r="AE126" i="1" s="1"/>
  <c r="X126" i="1"/>
  <c r="W126" i="1"/>
  <c r="V126" i="1"/>
  <c r="U126" i="1"/>
  <c r="T126" i="1"/>
  <c r="Y126" i="1" s="1"/>
  <c r="AC125" i="1"/>
  <c r="AA125" i="1"/>
  <c r="AA124" i="1" s="1"/>
  <c r="AE124" i="1" s="1"/>
  <c r="U125" i="1"/>
  <c r="Y125" i="1" s="1"/>
  <c r="K125" i="1" s="1"/>
  <c r="K124" i="1" s="1"/>
  <c r="U124" i="1"/>
  <c r="Y124" i="1" s="1"/>
  <c r="AA123" i="1"/>
  <c r="AE123" i="1" s="1"/>
  <c r="U123" i="1"/>
  <c r="S123" i="1"/>
  <c r="Y122" i="1"/>
  <c r="K122" i="1" s="1"/>
  <c r="W122" i="1"/>
  <c r="AC122" i="1" s="1"/>
  <c r="AE122" i="1" s="1"/>
  <c r="S122" i="1"/>
  <c r="G122" i="1"/>
  <c r="C122" i="1"/>
  <c r="AE121" i="1"/>
  <c r="Y121" i="1"/>
  <c r="S121" i="1"/>
  <c r="K121" i="1"/>
  <c r="C121" i="1"/>
  <c r="AE120" i="1"/>
  <c r="Y120" i="1"/>
  <c r="S120" i="1"/>
  <c r="K120" i="1"/>
  <c r="C120" i="1"/>
  <c r="AE119" i="1"/>
  <c r="Y119" i="1"/>
  <c r="S119" i="1"/>
  <c r="K119" i="1"/>
  <c r="C119" i="1"/>
  <c r="AE118" i="1"/>
  <c r="Y118" i="1"/>
  <c r="S118" i="1"/>
  <c r="K118" i="1"/>
  <c r="C118" i="1"/>
  <c r="X117" i="1"/>
  <c r="Y117" i="1" s="1"/>
  <c r="S117" i="1"/>
  <c r="K117" i="1"/>
  <c r="G117" i="1"/>
  <c r="C117" i="1"/>
  <c r="Y116" i="1"/>
  <c r="K116" i="1" s="1"/>
  <c r="V116" i="1"/>
  <c r="AB116" i="1" s="1"/>
  <c r="AE116" i="1" s="1"/>
  <c r="S116" i="1"/>
  <c r="G116" i="1"/>
  <c r="C116" i="1"/>
  <c r="AB115" i="1"/>
  <c r="AE115" i="1" s="1"/>
  <c r="V115" i="1"/>
  <c r="Y115" i="1" s="1"/>
  <c r="S115" i="1"/>
  <c r="K115" i="1"/>
  <c r="G115" i="1"/>
  <c r="C115" i="1"/>
  <c r="AE114" i="1"/>
  <c r="Y114" i="1"/>
  <c r="S114" i="1"/>
  <c r="K114" i="1"/>
  <c r="C114" i="1"/>
  <c r="AC113" i="1"/>
  <c r="AE113" i="1" s="1"/>
  <c r="W113" i="1"/>
  <c r="Y113" i="1" s="1"/>
  <c r="S113" i="1"/>
  <c r="K113" i="1"/>
  <c r="G113" i="1"/>
  <c r="C113" i="1"/>
  <c r="Y112" i="1"/>
  <c r="K112" i="1" s="1"/>
  <c r="X112" i="1"/>
  <c r="AD112" i="1" s="1"/>
  <c r="AE112" i="1" s="1"/>
  <c r="S112" i="1"/>
  <c r="G112" i="1"/>
  <c r="C112" i="1"/>
  <c r="AD111" i="1"/>
  <c r="AA111" i="1"/>
  <c r="Y111" i="1"/>
  <c r="K111" i="1" s="1"/>
  <c r="X111" i="1"/>
  <c r="S111" i="1"/>
  <c r="C111" i="1"/>
  <c r="AC110" i="1"/>
  <c r="AA110" i="1"/>
  <c r="X110" i="1"/>
  <c r="AD110" i="1" s="1"/>
  <c r="W110" i="1"/>
  <c r="V110" i="1"/>
  <c r="S110" i="1"/>
  <c r="C110" i="1"/>
  <c r="AD109" i="1"/>
  <c r="AA109" i="1"/>
  <c r="Y109" i="1"/>
  <c r="S109" i="1"/>
  <c r="K109" i="1"/>
  <c r="C109" i="1"/>
  <c r="AA108" i="1"/>
  <c r="X108" i="1"/>
  <c r="S108" i="1"/>
  <c r="C108" i="1"/>
  <c r="AD107" i="1"/>
  <c r="AA107" i="1"/>
  <c r="Y107" i="1"/>
  <c r="K107" i="1" s="1"/>
  <c r="X107" i="1"/>
  <c r="S107" i="1"/>
  <c r="G107" i="1"/>
  <c r="C107" i="1"/>
  <c r="AD106" i="1"/>
  <c r="AA106" i="1"/>
  <c r="AE106" i="1" s="1"/>
  <c r="Y106" i="1"/>
  <c r="S106" i="1"/>
  <c r="K106" i="1"/>
  <c r="C106" i="1"/>
  <c r="AD105" i="1"/>
  <c r="AA105" i="1"/>
  <c r="AE105" i="1" s="1"/>
  <c r="Y105" i="1"/>
  <c r="S105" i="1"/>
  <c r="K105" i="1"/>
  <c r="C105" i="1"/>
  <c r="AD104" i="1"/>
  <c r="AA104" i="1"/>
  <c r="Y104" i="1"/>
  <c r="K104" i="1" s="1"/>
  <c r="X104" i="1"/>
  <c r="S104" i="1"/>
  <c r="C104" i="1"/>
  <c r="AD103" i="1"/>
  <c r="AA103" i="1"/>
  <c r="AE103" i="1" s="1"/>
  <c r="Y103" i="1"/>
  <c r="K103" i="1" s="1"/>
  <c r="X103" i="1"/>
  <c r="S103" i="1"/>
  <c r="C103" i="1"/>
  <c r="AA102" i="1"/>
  <c r="X102" i="1"/>
  <c r="X99" i="1" s="1"/>
  <c r="V102" i="1"/>
  <c r="AB102" i="1" s="1"/>
  <c r="S102" i="1"/>
  <c r="C102" i="1"/>
  <c r="AD101" i="1"/>
  <c r="AB101" i="1"/>
  <c r="AA101" i="1"/>
  <c r="X101" i="1"/>
  <c r="W101" i="1"/>
  <c r="V101" i="1"/>
  <c r="S101" i="1"/>
  <c r="C101" i="1"/>
  <c r="A101" i="1"/>
  <c r="B101" i="1" s="1"/>
  <c r="AA100" i="1"/>
  <c r="Z100" i="1"/>
  <c r="AE100" i="1" s="1"/>
  <c r="Y100" i="1"/>
  <c r="U100" i="1"/>
  <c r="S100" i="1"/>
  <c r="O100" i="1"/>
  <c r="K100" i="1"/>
  <c r="C100" i="1"/>
  <c r="B100" i="1"/>
  <c r="Z99" i="1"/>
  <c r="V99" i="1"/>
  <c r="T99" i="1"/>
  <c r="R99" i="1"/>
  <c r="Q99" i="1"/>
  <c r="P99" i="1"/>
  <c r="O99" i="1"/>
  <c r="N99" i="1"/>
  <c r="G99" i="1"/>
  <c r="Y98" i="1"/>
  <c r="T98" i="1"/>
  <c r="Z98" i="1" s="1"/>
  <c r="AE98" i="1" s="1"/>
  <c r="K98" i="1"/>
  <c r="AE97" i="1"/>
  <c r="Y97" i="1"/>
  <c r="K97" i="1" s="1"/>
  <c r="J97" i="1"/>
  <c r="I97" i="1"/>
  <c r="C97" i="1"/>
  <c r="A97" i="1"/>
  <c r="B97" i="1" s="1"/>
  <c r="U96" i="1"/>
  <c r="Y96" i="1" s="1"/>
  <c r="K96" i="1" s="1"/>
  <c r="J96" i="1"/>
  <c r="I96" i="1"/>
  <c r="B96" i="1"/>
  <c r="AD95" i="1"/>
  <c r="AC95" i="1"/>
  <c r="AB95" i="1"/>
  <c r="Z95" i="1"/>
  <c r="X95" i="1"/>
  <c r="W95" i="1"/>
  <c r="V95" i="1"/>
  <c r="T95" i="1"/>
  <c r="Y94" i="1"/>
  <c r="V94" i="1"/>
  <c r="AB94" i="1" s="1"/>
  <c r="AE94" i="1" s="1"/>
  <c r="K94" i="1"/>
  <c r="J94" i="1"/>
  <c r="Y93" i="1"/>
  <c r="U93" i="1"/>
  <c r="AA93" i="1" s="1"/>
  <c r="AA90" i="1" s="1"/>
  <c r="K93" i="1"/>
  <c r="I93" i="1"/>
  <c r="J93" i="1" s="1"/>
  <c r="T92" i="1"/>
  <c r="Y92" i="1" s="1"/>
  <c r="K92" i="1" s="1"/>
  <c r="J92" i="1"/>
  <c r="I92" i="1"/>
  <c r="C92" i="1"/>
  <c r="A92" i="1"/>
  <c r="B92" i="1" s="1"/>
  <c r="AD91" i="1"/>
  <c r="AC91" i="1"/>
  <c r="AB91" i="1"/>
  <c r="Z91" i="1"/>
  <c r="X91" i="1"/>
  <c r="W91" i="1"/>
  <c r="V91" i="1"/>
  <c r="U91" i="1"/>
  <c r="AA91" i="1" s="1"/>
  <c r="T91" i="1"/>
  <c r="Y91" i="1" s="1"/>
  <c r="K91" i="1" s="1"/>
  <c r="C91" i="1"/>
  <c r="AD90" i="1"/>
  <c r="AC90" i="1"/>
  <c r="AB90" i="1"/>
  <c r="X90" i="1"/>
  <c r="W90" i="1"/>
  <c r="V90" i="1"/>
  <c r="U90" i="1"/>
  <c r="Y89" i="1"/>
  <c r="X89" i="1"/>
  <c r="AD89" i="1" s="1"/>
  <c r="AE89" i="1" s="1"/>
  <c r="K89" i="1"/>
  <c r="J89" i="1"/>
  <c r="G89" i="1"/>
  <c r="R89" i="1" s="1"/>
  <c r="S89" i="1" s="1"/>
  <c r="C89" i="1"/>
  <c r="Y88" i="1"/>
  <c r="X88" i="1"/>
  <c r="AD88" i="1" s="1"/>
  <c r="AE88" i="1" s="1"/>
  <c r="K88" i="1"/>
  <c r="J88" i="1"/>
  <c r="G88" i="1"/>
  <c r="R88" i="1" s="1"/>
  <c r="S88" i="1" s="1"/>
  <c r="C88" i="1"/>
  <c r="Y87" i="1"/>
  <c r="X87" i="1"/>
  <c r="AD87" i="1" s="1"/>
  <c r="AE87" i="1" s="1"/>
  <c r="K87" i="1"/>
  <c r="J87" i="1"/>
  <c r="G87" i="1"/>
  <c r="R87" i="1" s="1"/>
  <c r="S87" i="1" s="1"/>
  <c r="C87" i="1"/>
  <c r="Y86" i="1"/>
  <c r="X86" i="1"/>
  <c r="AD86" i="1" s="1"/>
  <c r="AE86" i="1" s="1"/>
  <c r="K86" i="1"/>
  <c r="J86" i="1"/>
  <c r="G86" i="1"/>
  <c r="R86" i="1" s="1"/>
  <c r="S86" i="1" s="1"/>
  <c r="C86" i="1"/>
  <c r="Y85" i="1"/>
  <c r="X85" i="1"/>
  <c r="AD85" i="1" s="1"/>
  <c r="AD64" i="1" s="1"/>
  <c r="K85" i="1"/>
  <c r="J85" i="1"/>
  <c r="G85" i="1"/>
  <c r="R85" i="1" s="1"/>
  <c r="S85" i="1" s="1"/>
  <c r="C85" i="1"/>
  <c r="A85" i="1"/>
  <c r="W84" i="1"/>
  <c r="Y84" i="1" s="1"/>
  <c r="K84" i="1" s="1"/>
  <c r="Q84" i="1"/>
  <c r="S84" i="1" s="1"/>
  <c r="J84" i="1"/>
  <c r="G84" i="1"/>
  <c r="C84" i="1"/>
  <c r="W83" i="1"/>
  <c r="Y83" i="1" s="1"/>
  <c r="K83" i="1" s="1"/>
  <c r="Q83" i="1"/>
  <c r="S83" i="1" s="1"/>
  <c r="J83" i="1"/>
  <c r="G83" i="1"/>
  <c r="C83" i="1"/>
  <c r="W82" i="1"/>
  <c r="Y82" i="1" s="1"/>
  <c r="K82" i="1" s="1"/>
  <c r="Q82" i="1"/>
  <c r="S82" i="1" s="1"/>
  <c r="J82" i="1"/>
  <c r="G82" i="1"/>
  <c r="C82" i="1"/>
  <c r="W81" i="1"/>
  <c r="Y81" i="1" s="1"/>
  <c r="K81" i="1" s="1"/>
  <c r="Q81" i="1"/>
  <c r="S81" i="1" s="1"/>
  <c r="J81" i="1"/>
  <c r="G81" i="1"/>
  <c r="C81" i="1"/>
  <c r="W80" i="1"/>
  <c r="Y80" i="1" s="1"/>
  <c r="K80" i="1" s="1"/>
  <c r="Q80" i="1"/>
  <c r="J80" i="1"/>
  <c r="G80" i="1"/>
  <c r="C80" i="1"/>
  <c r="AE79" i="1"/>
  <c r="AB79" i="1"/>
  <c r="Y79" i="1"/>
  <c r="K79" i="1" s="1"/>
  <c r="P79" i="1"/>
  <c r="S79" i="1" s="1"/>
  <c r="J79" i="1"/>
  <c r="G79" i="1"/>
  <c r="C79" i="1"/>
  <c r="AB78" i="1"/>
  <c r="AE78" i="1" s="1"/>
  <c r="Y78" i="1"/>
  <c r="S78" i="1"/>
  <c r="K78" i="1"/>
  <c r="J78" i="1"/>
  <c r="G78" i="1"/>
  <c r="P78" i="1" s="1"/>
  <c r="C78" i="1"/>
  <c r="AE77" i="1"/>
  <c r="AB77" i="1"/>
  <c r="Y77" i="1"/>
  <c r="K77" i="1" s="1"/>
  <c r="P77" i="1"/>
  <c r="S77" i="1" s="1"/>
  <c r="J77" i="1"/>
  <c r="G77" i="1"/>
  <c r="C77" i="1"/>
  <c r="AB76" i="1"/>
  <c r="Y76" i="1"/>
  <c r="S76" i="1"/>
  <c r="K76" i="1"/>
  <c r="J76" i="1"/>
  <c r="G76" i="1"/>
  <c r="P76" i="1" s="1"/>
  <c r="C76" i="1"/>
  <c r="AE75" i="1"/>
  <c r="AB75" i="1"/>
  <c r="Y75" i="1"/>
  <c r="K75" i="1" s="1"/>
  <c r="P75" i="1"/>
  <c r="S75" i="1" s="1"/>
  <c r="J75" i="1"/>
  <c r="G75" i="1"/>
  <c r="C75" i="1"/>
  <c r="AE74" i="1"/>
  <c r="AA74" i="1"/>
  <c r="Y74" i="1"/>
  <c r="K74" i="1" s="1"/>
  <c r="O74" i="1"/>
  <c r="S74" i="1" s="1"/>
  <c r="J74" i="1"/>
  <c r="G74" i="1"/>
  <c r="C74" i="1"/>
  <c r="AA73" i="1"/>
  <c r="AE73" i="1" s="1"/>
  <c r="Y73" i="1"/>
  <c r="S73" i="1"/>
  <c r="O73" i="1"/>
  <c r="K73" i="1"/>
  <c r="J73" i="1"/>
  <c r="C73" i="1"/>
  <c r="AA72" i="1"/>
  <c r="AE72" i="1" s="1"/>
  <c r="Y72" i="1"/>
  <c r="S72" i="1"/>
  <c r="O72" i="1"/>
  <c r="K72" i="1"/>
  <c r="J72" i="1"/>
  <c r="C72" i="1"/>
  <c r="AA71" i="1"/>
  <c r="AE71" i="1" s="1"/>
  <c r="Y71" i="1"/>
  <c r="S71" i="1"/>
  <c r="O71" i="1"/>
  <c r="K71" i="1"/>
  <c r="J71" i="1"/>
  <c r="C71" i="1"/>
  <c r="AA70" i="1"/>
  <c r="AE70" i="1" s="1"/>
  <c r="Y70" i="1"/>
  <c r="S70" i="1"/>
  <c r="K70" i="1"/>
  <c r="J70" i="1"/>
  <c r="G70" i="1"/>
  <c r="O70" i="1" s="1"/>
  <c r="O64" i="1" s="1"/>
  <c r="C70" i="1"/>
  <c r="A70" i="1"/>
  <c r="A75" i="1" s="1"/>
  <c r="A80" i="1" s="1"/>
  <c r="Z69" i="1"/>
  <c r="AE69" i="1" s="1"/>
  <c r="T69" i="1"/>
  <c r="Y69" i="1" s="1"/>
  <c r="K69" i="1" s="1"/>
  <c r="N69" i="1"/>
  <c r="S69" i="1" s="1"/>
  <c r="J69" i="1"/>
  <c r="G69" i="1"/>
  <c r="C69" i="1"/>
  <c r="A69" i="1"/>
  <c r="Y68" i="1"/>
  <c r="K68" i="1" s="1"/>
  <c r="T68" i="1"/>
  <c r="Z68" i="1" s="1"/>
  <c r="AE68" i="1" s="1"/>
  <c r="S68" i="1"/>
  <c r="J68" i="1"/>
  <c r="G68" i="1"/>
  <c r="N68" i="1" s="1"/>
  <c r="C68" i="1"/>
  <c r="Y67" i="1"/>
  <c r="K67" i="1" s="1"/>
  <c r="T67" i="1"/>
  <c r="Z67" i="1" s="1"/>
  <c r="AE67" i="1" s="1"/>
  <c r="S67" i="1"/>
  <c r="J67" i="1"/>
  <c r="G67" i="1"/>
  <c r="N67" i="1" s="1"/>
  <c r="C67" i="1"/>
  <c r="A67" i="1"/>
  <c r="Z66" i="1"/>
  <c r="AE66" i="1" s="1"/>
  <c r="T66" i="1"/>
  <c r="Y66" i="1" s="1"/>
  <c r="K66" i="1" s="1"/>
  <c r="N66" i="1"/>
  <c r="S66" i="1" s="1"/>
  <c r="J66" i="1"/>
  <c r="G66" i="1"/>
  <c r="C66" i="1"/>
  <c r="Z65" i="1"/>
  <c r="T65" i="1"/>
  <c r="N65" i="1"/>
  <c r="S65" i="1" s="1"/>
  <c r="J65" i="1"/>
  <c r="G65" i="1"/>
  <c r="C65" i="1"/>
  <c r="A65" i="1"/>
  <c r="X64" i="1"/>
  <c r="W64" i="1"/>
  <c r="V64" i="1"/>
  <c r="U64" i="1"/>
  <c r="P64" i="1"/>
  <c r="Y63" i="1"/>
  <c r="X63" i="1"/>
  <c r="AD63" i="1" s="1"/>
  <c r="AE63" i="1" s="1"/>
  <c r="K63" i="1"/>
  <c r="I63" i="1"/>
  <c r="J63" i="1" s="1"/>
  <c r="G63" i="1"/>
  <c r="R63" i="1" s="1"/>
  <c r="S63" i="1" s="1"/>
  <c r="C63" i="1"/>
  <c r="Y62" i="1"/>
  <c r="X62" i="1"/>
  <c r="AD62" i="1" s="1"/>
  <c r="AE62" i="1" s="1"/>
  <c r="K62" i="1"/>
  <c r="I62" i="1"/>
  <c r="J62" i="1" s="1"/>
  <c r="G62" i="1"/>
  <c r="R62" i="1" s="1"/>
  <c r="S62" i="1" s="1"/>
  <c r="C62" i="1"/>
  <c r="Y61" i="1"/>
  <c r="X61" i="1"/>
  <c r="AD61" i="1" s="1"/>
  <c r="AE61" i="1" s="1"/>
  <c r="K61" i="1"/>
  <c r="G61" i="1"/>
  <c r="R61" i="1" s="1"/>
  <c r="C61" i="1"/>
  <c r="Y60" i="1"/>
  <c r="K60" i="1" s="1"/>
  <c r="W60" i="1"/>
  <c r="AC60" i="1" s="1"/>
  <c r="AE60" i="1" s="1"/>
  <c r="S60" i="1"/>
  <c r="I60" i="1"/>
  <c r="G60" i="1"/>
  <c r="Q60" i="1" s="1"/>
  <c r="C60" i="1"/>
  <c r="Y59" i="1"/>
  <c r="K59" i="1" s="1"/>
  <c r="W59" i="1"/>
  <c r="AC59" i="1" s="1"/>
  <c r="AC52" i="1" s="1"/>
  <c r="G59" i="1"/>
  <c r="Q59" i="1" s="1"/>
  <c r="S59" i="1" s="1"/>
  <c r="C59" i="1"/>
  <c r="Y58" i="1"/>
  <c r="V58" i="1"/>
  <c r="AB58" i="1" s="1"/>
  <c r="AE58" i="1" s="1"/>
  <c r="K58" i="1"/>
  <c r="I58" i="1"/>
  <c r="J58" i="1" s="1"/>
  <c r="G58" i="1"/>
  <c r="P58" i="1" s="1"/>
  <c r="S58" i="1" s="1"/>
  <c r="C58" i="1"/>
  <c r="Y57" i="1"/>
  <c r="V57" i="1"/>
  <c r="AB57" i="1" s="1"/>
  <c r="AE57" i="1" s="1"/>
  <c r="K57" i="1"/>
  <c r="I57" i="1"/>
  <c r="J57" i="1" s="1"/>
  <c r="G57" i="1"/>
  <c r="P57" i="1" s="1"/>
  <c r="S57" i="1" s="1"/>
  <c r="C57" i="1"/>
  <c r="Y56" i="1"/>
  <c r="V56" i="1"/>
  <c r="AB56" i="1" s="1"/>
  <c r="AE56" i="1" s="1"/>
  <c r="K56" i="1"/>
  <c r="I56" i="1"/>
  <c r="G56" i="1"/>
  <c r="P56" i="1" s="1"/>
  <c r="S56" i="1" s="1"/>
  <c r="C56" i="1"/>
  <c r="V55" i="1"/>
  <c r="Y55" i="1" s="1"/>
  <c r="K55" i="1" s="1"/>
  <c r="J55" i="1"/>
  <c r="I55" i="1"/>
  <c r="G55" i="1"/>
  <c r="P55" i="1" s="1"/>
  <c r="C55" i="1"/>
  <c r="A55" i="1"/>
  <c r="A56" i="1" s="1"/>
  <c r="A57" i="1" s="1"/>
  <c r="A58" i="1" s="1"/>
  <c r="A59" i="1" s="1"/>
  <c r="A61" i="1" s="1"/>
  <c r="A62" i="1" s="1"/>
  <c r="A63" i="1" s="1"/>
  <c r="Z54" i="1"/>
  <c r="AE54" i="1" s="1"/>
  <c r="Y54" i="1"/>
  <c r="S54" i="1"/>
  <c r="K54" i="1"/>
  <c r="J54" i="1"/>
  <c r="G54" i="1"/>
  <c r="C54" i="1"/>
  <c r="Y53" i="1"/>
  <c r="U53" i="1"/>
  <c r="AA53" i="1" s="1"/>
  <c r="AA52" i="1" s="1"/>
  <c r="K53" i="1"/>
  <c r="I53" i="1"/>
  <c r="J53" i="1" s="1"/>
  <c r="G53" i="1"/>
  <c r="O53" i="1" s="1"/>
  <c r="S53" i="1" s="1"/>
  <c r="A53" i="1"/>
  <c r="A54" i="1" s="1"/>
  <c r="AD52" i="1"/>
  <c r="Z52" i="1"/>
  <c r="X52" i="1"/>
  <c r="W52" i="1"/>
  <c r="U52" i="1"/>
  <c r="T52" i="1"/>
  <c r="Q52" i="1"/>
  <c r="N52" i="1"/>
  <c r="AD51" i="1"/>
  <c r="AE51" i="1" s="1"/>
  <c r="X51" i="1"/>
  <c r="Y51" i="1" s="1"/>
  <c r="K51" i="1"/>
  <c r="J51" i="1"/>
  <c r="G51" i="1"/>
  <c r="R51" i="1" s="1"/>
  <c r="C51" i="1"/>
  <c r="W50" i="1"/>
  <c r="Y50" i="1" s="1"/>
  <c r="K50" i="1" s="1"/>
  <c r="Q50" i="1"/>
  <c r="S50" i="1" s="1"/>
  <c r="J50" i="1"/>
  <c r="G50" i="1"/>
  <c r="C50" i="1"/>
  <c r="Y49" i="1"/>
  <c r="V49" i="1"/>
  <c r="AB49" i="1" s="1"/>
  <c r="K49" i="1"/>
  <c r="J49" i="1"/>
  <c r="G49" i="1"/>
  <c r="P49" i="1" s="1"/>
  <c r="C49" i="1"/>
  <c r="U48" i="1"/>
  <c r="Y48" i="1" s="1"/>
  <c r="K48" i="1" s="1"/>
  <c r="O48" i="1"/>
  <c r="S48" i="1" s="1"/>
  <c r="J48" i="1"/>
  <c r="C48" i="1"/>
  <c r="A48" i="1"/>
  <c r="A49" i="1" s="1"/>
  <c r="A50" i="1" s="1"/>
  <c r="A51" i="1" s="1"/>
  <c r="T47" i="1"/>
  <c r="Y47" i="1" s="1"/>
  <c r="K47" i="1" s="1"/>
  <c r="N47" i="1"/>
  <c r="S47" i="1" s="1"/>
  <c r="J47" i="1"/>
  <c r="G47" i="1"/>
  <c r="C47" i="1"/>
  <c r="A47" i="1"/>
  <c r="X46" i="1"/>
  <c r="W46" i="1"/>
  <c r="V46" i="1"/>
  <c r="U46" i="1"/>
  <c r="N46" i="1"/>
  <c r="AD45" i="1"/>
  <c r="AC45" i="1"/>
  <c r="AB45" i="1"/>
  <c r="AA45" i="1"/>
  <c r="AE45" i="1" s="1"/>
  <c r="Z45" i="1"/>
  <c r="Y45" i="1"/>
  <c r="W45" i="1"/>
  <c r="K45" i="1"/>
  <c r="G45" i="1"/>
  <c r="Q45" i="1" s="1"/>
  <c r="C45" i="1"/>
  <c r="AD44" i="1"/>
  <c r="AC44" i="1"/>
  <c r="AA44" i="1"/>
  <c r="Z44" i="1"/>
  <c r="V44" i="1"/>
  <c r="Y44" i="1" s="1"/>
  <c r="K44" i="1" s="1"/>
  <c r="G44" i="1"/>
  <c r="P44" i="1" s="1"/>
  <c r="C44" i="1"/>
  <c r="AD43" i="1"/>
  <c r="AC43" i="1"/>
  <c r="AB43" i="1"/>
  <c r="AA43" i="1"/>
  <c r="AE43" i="1" s="1"/>
  <c r="Z43" i="1"/>
  <c r="Y43" i="1"/>
  <c r="K43" i="1" s="1"/>
  <c r="O43" i="1"/>
  <c r="S43" i="1" s="1"/>
  <c r="C43" i="1"/>
  <c r="AD42" i="1"/>
  <c r="AD41" i="1" s="1"/>
  <c r="AC42" i="1"/>
  <c r="AB42" i="1"/>
  <c r="AA42" i="1"/>
  <c r="T42" i="1"/>
  <c r="Y42" i="1" s="1"/>
  <c r="K42" i="1" s="1"/>
  <c r="G42" i="1"/>
  <c r="N42" i="1" s="1"/>
  <c r="C42" i="1"/>
  <c r="AC41" i="1"/>
  <c r="AA41" i="1"/>
  <c r="X41" i="1"/>
  <c r="W41" i="1"/>
  <c r="U41" i="1"/>
  <c r="R41" i="1"/>
  <c r="X40" i="1"/>
  <c r="AD40" i="1" s="1"/>
  <c r="AD39" i="1" s="1"/>
  <c r="W40" i="1"/>
  <c r="AC40" i="1" s="1"/>
  <c r="AC39" i="1" s="1"/>
  <c r="V40" i="1"/>
  <c r="AB40" i="1" s="1"/>
  <c r="AB39" i="1" s="1"/>
  <c r="U40" i="1"/>
  <c r="AA40" i="1" s="1"/>
  <c r="AA39" i="1" s="1"/>
  <c r="T40" i="1"/>
  <c r="Z40" i="1" s="1"/>
  <c r="I40" i="1"/>
  <c r="J40" i="1" s="1"/>
  <c r="G40" i="1"/>
  <c r="N40" i="1" s="1"/>
  <c r="C40" i="1"/>
  <c r="B40" i="1"/>
  <c r="X39" i="1"/>
  <c r="W39" i="1"/>
  <c r="V39" i="1"/>
  <c r="U39" i="1"/>
  <c r="Y39" i="1" s="1"/>
  <c r="K39" i="1" s="1"/>
  <c r="D151" i="1" s="1"/>
  <c r="G151" i="1" s="1"/>
  <c r="T39" i="1"/>
  <c r="R39" i="1"/>
  <c r="Q39" i="1"/>
  <c r="P39" i="1"/>
  <c r="O39" i="1"/>
  <c r="Y38" i="1"/>
  <c r="X38" i="1"/>
  <c r="AD38" i="1" s="1"/>
  <c r="AE38" i="1" s="1"/>
  <c r="K38" i="1"/>
  <c r="I38" i="1"/>
  <c r="J38" i="1" s="1"/>
  <c r="G38" i="1"/>
  <c r="R38" i="1" s="1"/>
  <c r="S38" i="1" s="1"/>
  <c r="C38" i="1"/>
  <c r="A38" i="1"/>
  <c r="B38" i="1" s="1"/>
  <c r="X37" i="1"/>
  <c r="Y37" i="1" s="1"/>
  <c r="K37" i="1" s="1"/>
  <c r="J37" i="1"/>
  <c r="I37" i="1"/>
  <c r="G37" i="1"/>
  <c r="R37" i="1" s="1"/>
  <c r="C37" i="1"/>
  <c r="B37" i="1"/>
  <c r="A37" i="1"/>
  <c r="Y36" i="1"/>
  <c r="W36" i="1"/>
  <c r="AC36" i="1" s="1"/>
  <c r="K36" i="1"/>
  <c r="I36" i="1"/>
  <c r="J36" i="1" s="1"/>
  <c r="G36" i="1"/>
  <c r="Q36" i="1" s="1"/>
  <c r="C36" i="1"/>
  <c r="B36" i="1"/>
  <c r="AB35" i="1"/>
  <c r="AA35" i="1"/>
  <c r="Z35" i="1"/>
  <c r="W35" i="1"/>
  <c r="W33" i="1" s="1"/>
  <c r="W30" i="1" s="1"/>
  <c r="V35" i="1"/>
  <c r="U35" i="1"/>
  <c r="U33" i="1" s="1"/>
  <c r="U30" i="1" s="1"/>
  <c r="T35" i="1"/>
  <c r="P35" i="1"/>
  <c r="O35" i="1"/>
  <c r="N35" i="1"/>
  <c r="AD34" i="1"/>
  <c r="AC34" i="1"/>
  <c r="AB34" i="1"/>
  <c r="AA34" i="1"/>
  <c r="AE34" i="1" s="1"/>
  <c r="Z34" i="1"/>
  <c r="X34" i="1"/>
  <c r="W34" i="1"/>
  <c r="V34" i="1"/>
  <c r="U34" i="1"/>
  <c r="Y34" i="1" s="1"/>
  <c r="K34" i="1" s="1"/>
  <c r="K31" i="1" s="1"/>
  <c r="K18" i="1" s="1"/>
  <c r="T34" i="1"/>
  <c r="X31" i="1"/>
  <c r="AD31" i="1" s="1"/>
  <c r="W31" i="1"/>
  <c r="AC31" i="1" s="1"/>
  <c r="V31" i="1"/>
  <c r="AB31" i="1" s="1"/>
  <c r="U31" i="1"/>
  <c r="AA31" i="1" s="1"/>
  <c r="T31" i="1"/>
  <c r="Z31" i="1" s="1"/>
  <c r="X29" i="1"/>
  <c r="AD29" i="1" s="1"/>
  <c r="W29" i="1"/>
  <c r="AC29" i="1" s="1"/>
  <c r="V29" i="1"/>
  <c r="AB29" i="1" s="1"/>
  <c r="U29" i="1"/>
  <c r="AA29" i="1" s="1"/>
  <c r="T29" i="1"/>
  <c r="Z29" i="1" s="1"/>
  <c r="AE29" i="1" s="1"/>
  <c r="R29" i="1"/>
  <c r="Q29" i="1"/>
  <c r="P29" i="1"/>
  <c r="O29" i="1"/>
  <c r="S29" i="1" s="1"/>
  <c r="G29" i="1" s="1"/>
  <c r="N29" i="1"/>
  <c r="C29" i="1"/>
  <c r="X28" i="1"/>
  <c r="AD28" i="1" s="1"/>
  <c r="W28" i="1"/>
  <c r="AC28" i="1" s="1"/>
  <c r="V28" i="1"/>
  <c r="AB28" i="1" s="1"/>
  <c r="U28" i="1"/>
  <c r="AA28" i="1" s="1"/>
  <c r="T28" i="1"/>
  <c r="Z28" i="1" s="1"/>
  <c r="R28" i="1"/>
  <c r="Q28" i="1"/>
  <c r="P28" i="1"/>
  <c r="O28" i="1"/>
  <c r="S28" i="1" s="1"/>
  <c r="G28" i="1" s="1"/>
  <c r="N28" i="1"/>
  <c r="C28" i="1"/>
  <c r="X27" i="1"/>
  <c r="AD27" i="1" s="1"/>
  <c r="W27" i="1"/>
  <c r="AC27" i="1" s="1"/>
  <c r="V27" i="1"/>
  <c r="AB27" i="1" s="1"/>
  <c r="U27" i="1"/>
  <c r="AA27" i="1" s="1"/>
  <c r="T27" i="1"/>
  <c r="Z27" i="1" s="1"/>
  <c r="AE27" i="1" s="1"/>
  <c r="R27" i="1"/>
  <c r="Q27" i="1"/>
  <c r="P27" i="1"/>
  <c r="O27" i="1"/>
  <c r="S27" i="1" s="1"/>
  <c r="G27" i="1" s="1"/>
  <c r="N27" i="1"/>
  <c r="C27" i="1"/>
  <c r="X26" i="1"/>
  <c r="AD26" i="1" s="1"/>
  <c r="W26" i="1"/>
  <c r="AC26" i="1" s="1"/>
  <c r="V26" i="1"/>
  <c r="AB26" i="1" s="1"/>
  <c r="U26" i="1"/>
  <c r="AA26" i="1" s="1"/>
  <c r="T26" i="1"/>
  <c r="Z26" i="1" s="1"/>
  <c r="R26" i="1"/>
  <c r="Q26" i="1"/>
  <c r="P26" i="1"/>
  <c r="O26" i="1"/>
  <c r="S26" i="1" s="1"/>
  <c r="G26" i="1" s="1"/>
  <c r="N26" i="1"/>
  <c r="C26" i="1"/>
  <c r="A26" i="1"/>
  <c r="A27" i="1" s="1"/>
  <c r="A28" i="1" s="1"/>
  <c r="A29" i="1" s="1"/>
  <c r="X25" i="1"/>
  <c r="AD25" i="1" s="1"/>
  <c r="W25" i="1"/>
  <c r="W24" i="1" s="1"/>
  <c r="W19" i="1" s="1"/>
  <c r="V25" i="1"/>
  <c r="AB25" i="1" s="1"/>
  <c r="U25" i="1"/>
  <c r="U24" i="1" s="1"/>
  <c r="U19" i="1" s="1"/>
  <c r="T25" i="1"/>
  <c r="Z25" i="1" s="1"/>
  <c r="R25" i="1"/>
  <c r="Q25" i="1"/>
  <c r="P25" i="1"/>
  <c r="O25" i="1"/>
  <c r="S25" i="1" s="1"/>
  <c r="G25" i="1" s="1"/>
  <c r="N25" i="1"/>
  <c r="C25" i="1"/>
  <c r="X24" i="1"/>
  <c r="V24" i="1"/>
  <c r="T24" i="1"/>
  <c r="Y24" i="1" s="1"/>
  <c r="R24" i="1"/>
  <c r="Q24" i="1"/>
  <c r="P24" i="1"/>
  <c r="O24" i="1"/>
  <c r="N24" i="1"/>
  <c r="AA23" i="1"/>
  <c r="Z23" i="1"/>
  <c r="X23" i="1"/>
  <c r="X22" i="1" s="1"/>
  <c r="X19" i="1" s="1"/>
  <c r="W23" i="1"/>
  <c r="AC23" i="1" s="1"/>
  <c r="AC22" i="1" s="1"/>
  <c r="V23" i="1"/>
  <c r="V22" i="1" s="1"/>
  <c r="V19" i="1" s="1"/>
  <c r="T23" i="1"/>
  <c r="Y23" i="1" s="1"/>
  <c r="K23" i="1" s="1"/>
  <c r="C23" i="1"/>
  <c r="AA22" i="1"/>
  <c r="W22" i="1"/>
  <c r="U22" i="1"/>
  <c r="T22" i="1"/>
  <c r="C22" i="1"/>
  <c r="C21" i="1"/>
  <c r="AE20" i="1"/>
  <c r="C20" i="1"/>
  <c r="T19" i="1"/>
  <c r="X18" i="1"/>
  <c r="AD18" i="1" s="1"/>
  <c r="W18" i="1"/>
  <c r="AC18" i="1" s="1"/>
  <c r="V18" i="1"/>
  <c r="AB18" i="1" s="1"/>
  <c r="U18" i="1"/>
  <c r="AA18" i="1" s="1"/>
  <c r="T18" i="1"/>
  <c r="Z18" i="1" s="1"/>
  <c r="AE18" i="1" s="1"/>
  <c r="Y19" i="1" l="1"/>
  <c r="K19" i="1" s="1"/>
  <c r="Y22" i="1"/>
  <c r="K22" i="1" s="1"/>
  <c r="D157" i="1" s="1"/>
  <c r="G157" i="1" s="1"/>
  <c r="Z24" i="1"/>
  <c r="AB24" i="1"/>
  <c r="AD24" i="1"/>
  <c r="AE26" i="1"/>
  <c r="AE28" i="1"/>
  <c r="AE31" i="1"/>
  <c r="AE36" i="1"/>
  <c r="AC35" i="1"/>
  <c r="K41" i="1"/>
  <c r="AB41" i="1"/>
  <c r="S44" i="1"/>
  <c r="P41" i="1"/>
  <c r="AB46" i="1"/>
  <c r="AE49" i="1"/>
  <c r="S51" i="1"/>
  <c r="R46" i="1"/>
  <c r="S55" i="1"/>
  <c r="P52" i="1"/>
  <c r="Q35" i="1"/>
  <c r="S36" i="1"/>
  <c r="S37" i="1"/>
  <c r="R35" i="1"/>
  <c r="S40" i="1"/>
  <c r="N39" i="1"/>
  <c r="Z39" i="1"/>
  <c r="AE40" i="1"/>
  <c r="S42" i="1"/>
  <c r="N41" i="1"/>
  <c r="Q41" i="1"/>
  <c r="S45" i="1"/>
  <c r="S49" i="1"/>
  <c r="P46" i="1"/>
  <c r="AD37" i="1"/>
  <c r="Y40" i="1"/>
  <c r="K40" i="1" s="1"/>
  <c r="Z42" i="1"/>
  <c r="AB44" i="1"/>
  <c r="AE44" i="1" s="1"/>
  <c r="Z47" i="1"/>
  <c r="AA48" i="1"/>
  <c r="AC50" i="1"/>
  <c r="AE53" i="1"/>
  <c r="AE65" i="1"/>
  <c r="Z64" i="1"/>
  <c r="AE76" i="1"/>
  <c r="AB64" i="1"/>
  <c r="AE85" i="1"/>
  <c r="AE91" i="1"/>
  <c r="A93" i="1"/>
  <c r="Y18" i="1"/>
  <c r="AB23" i="1"/>
  <c r="AB22" i="1" s="1"/>
  <c r="AD23" i="1"/>
  <c r="AD22" i="1" s="1"/>
  <c r="Y25" i="1"/>
  <c r="K25" i="1" s="1"/>
  <c r="AA25" i="1"/>
  <c r="AA24" i="1" s="1"/>
  <c r="AA19" i="1" s="1"/>
  <c r="AC25" i="1"/>
  <c r="AC24" i="1" s="1"/>
  <c r="AC19" i="1" s="1"/>
  <c r="Y26" i="1"/>
  <c r="K26" i="1" s="1"/>
  <c r="Y27" i="1"/>
  <c r="K27" i="1" s="1"/>
  <c r="Y28" i="1"/>
  <c r="K28" i="1" s="1"/>
  <c r="Y29" i="1"/>
  <c r="K29" i="1" s="1"/>
  <c r="Y31" i="1"/>
  <c r="Z22" i="1"/>
  <c r="X35" i="1"/>
  <c r="X33" i="1" s="1"/>
  <c r="X30" i="1" s="1"/>
  <c r="X17" i="1" s="1"/>
  <c r="O41" i="1"/>
  <c r="T41" i="1"/>
  <c r="V41" i="1"/>
  <c r="O46" i="1"/>
  <c r="Q46" i="1"/>
  <c r="T46" i="1"/>
  <c r="Y46" i="1" s="1"/>
  <c r="K46" i="1" s="1"/>
  <c r="D152" i="1" s="1"/>
  <c r="G152" i="1" s="1"/>
  <c r="AD46" i="1"/>
  <c r="O52" i="1"/>
  <c r="V52" i="1"/>
  <c r="Y52" i="1" s="1"/>
  <c r="K52" i="1" s="1"/>
  <c r="D153" i="1" s="1"/>
  <c r="G153" i="1" s="1"/>
  <c r="AB55" i="1"/>
  <c r="AE59" i="1"/>
  <c r="R52" i="1"/>
  <c r="S61" i="1"/>
  <c r="N64" i="1"/>
  <c r="R64" i="1"/>
  <c r="AA64" i="1"/>
  <c r="Y65" i="1"/>
  <c r="K65" i="1" s="1"/>
  <c r="T64" i="1"/>
  <c r="Y64" i="1" s="1"/>
  <c r="K64" i="1" s="1"/>
  <c r="D154" i="1" s="1"/>
  <c r="G154" i="1" s="1"/>
  <c r="S80" i="1"/>
  <c r="Q64" i="1"/>
  <c r="AC80" i="1"/>
  <c r="AC81" i="1"/>
  <c r="AE81" i="1" s="1"/>
  <c r="AC82" i="1"/>
  <c r="AE82" i="1" s="1"/>
  <c r="AC83" i="1"/>
  <c r="AE83" i="1" s="1"/>
  <c r="AC84" i="1"/>
  <c r="AE84" i="1" s="1"/>
  <c r="T90" i="1"/>
  <c r="Y90" i="1" s="1"/>
  <c r="K90" i="1" s="1"/>
  <c r="D158" i="1" s="1"/>
  <c r="G158" i="1" s="1"/>
  <c r="Z92" i="1"/>
  <c r="AE93" i="1"/>
  <c r="AA96" i="1"/>
  <c r="AC101" i="1"/>
  <c r="AC99" i="1" s="1"/>
  <c r="W99" i="1"/>
  <c r="W17" i="1" s="1"/>
  <c r="Y101" i="1"/>
  <c r="K101" i="1" s="1"/>
  <c r="A102" i="1"/>
  <c r="AD102" i="1"/>
  <c r="AE107" i="1"/>
  <c r="AD108" i="1"/>
  <c r="AE108" i="1" s="1"/>
  <c r="Y108" i="1"/>
  <c r="K108" i="1" s="1"/>
  <c r="AE109" i="1"/>
  <c r="AB110" i="1"/>
  <c r="AB99" i="1" s="1"/>
  <c r="Y110" i="1"/>
  <c r="K110" i="1" s="1"/>
  <c r="AE111" i="1"/>
  <c r="AE125" i="1"/>
  <c r="U95" i="1"/>
  <c r="U17" i="1" s="1"/>
  <c r="S99" i="1"/>
  <c r="AA99" i="1"/>
  <c r="AE102" i="1"/>
  <c r="AE104" i="1"/>
  <c r="AD117" i="1"/>
  <c r="AE117" i="1" s="1"/>
  <c r="Y123" i="1"/>
  <c r="K123" i="1" s="1"/>
  <c r="U99" i="1"/>
  <c r="Y99" i="1" s="1"/>
  <c r="K99" i="1" s="1"/>
  <c r="D161" i="1" s="1"/>
  <c r="G161" i="1" s="1"/>
  <c r="Y102" i="1"/>
  <c r="K102" i="1" s="1"/>
  <c r="AE99" i="1" l="1"/>
  <c r="AE101" i="1"/>
  <c r="B102" i="1"/>
  <c r="A103" i="1"/>
  <c r="AE110" i="1"/>
  <c r="AE55" i="1"/>
  <c r="AB52" i="1"/>
  <c r="AE52" i="1" s="1"/>
  <c r="V33" i="1"/>
  <c r="V30" i="1" s="1"/>
  <c r="V17" i="1" s="1"/>
  <c r="AE22" i="1"/>
  <c r="Y35" i="1"/>
  <c r="K35" i="1" s="1"/>
  <c r="D150" i="1" s="1"/>
  <c r="K24" i="1"/>
  <c r="D156" i="1" s="1"/>
  <c r="Y95" i="1"/>
  <c r="K95" i="1" s="1"/>
  <c r="D160" i="1" s="1"/>
  <c r="G160" i="1" s="1"/>
  <c r="AE50" i="1"/>
  <c r="AC46" i="1"/>
  <c r="AE47" i="1"/>
  <c r="Z46" i="1"/>
  <c r="AE42" i="1"/>
  <c r="Z41" i="1"/>
  <c r="AE41" i="1" s="1"/>
  <c r="AE37" i="1"/>
  <c r="AD35" i="1"/>
  <c r="AC33" i="1"/>
  <c r="AC30" i="1" s="1"/>
  <c r="AC17" i="1" s="1"/>
  <c r="AB19" i="1"/>
  <c r="AE25" i="1"/>
  <c r="AD99" i="1"/>
  <c r="AE96" i="1"/>
  <c r="AA95" i="1"/>
  <c r="AE95" i="1" s="1"/>
  <c r="AE92" i="1"/>
  <c r="Z90" i="1"/>
  <c r="AE90" i="1" s="1"/>
  <c r="AE80" i="1"/>
  <c r="AC64" i="1"/>
  <c r="AE64" i="1" s="1"/>
  <c r="T33" i="1"/>
  <c r="Y41" i="1"/>
  <c r="A94" i="1"/>
  <c r="B94" i="1" s="1"/>
  <c r="B93" i="1"/>
  <c r="AE48" i="1"/>
  <c r="AA46" i="1"/>
  <c r="AA33" i="1" s="1"/>
  <c r="AA30" i="1" s="1"/>
  <c r="AA17" i="1" s="1"/>
  <c r="Z33" i="1"/>
  <c r="AE39" i="1"/>
  <c r="AD19" i="1"/>
  <c r="AE24" i="1"/>
  <c r="Z19" i="1"/>
  <c r="AE23" i="1"/>
  <c r="AE19" i="1" l="1"/>
  <c r="Z17" i="1"/>
  <c r="Z30" i="1"/>
  <c r="Y33" i="1"/>
  <c r="K33" i="1" s="1"/>
  <c r="T30" i="1"/>
  <c r="AD33" i="1"/>
  <c r="AD30" i="1" s="1"/>
  <c r="AD17" i="1" s="1"/>
  <c r="AE35" i="1"/>
  <c r="AE46" i="1"/>
  <c r="G156" i="1"/>
  <c r="G159" i="1" s="1"/>
  <c r="D159" i="1"/>
  <c r="G150" i="1"/>
  <c r="G155" i="1" s="1"/>
  <c r="G162" i="1" s="1"/>
  <c r="D155" i="1"/>
  <c r="D162" i="1" s="1"/>
  <c r="B103" i="1"/>
  <c r="A104" i="1"/>
  <c r="AB33" i="1"/>
  <c r="AB30" i="1" s="1"/>
  <c r="AB17" i="1" s="1"/>
  <c r="AE33" i="1" l="1"/>
  <c r="AE17" i="1"/>
  <c r="B104" i="1"/>
  <c r="A105" i="1"/>
  <c r="Y30" i="1"/>
  <c r="K30" i="1" s="1"/>
  <c r="T17" i="1"/>
  <c r="Y17" i="1" s="1"/>
  <c r="K17" i="1" s="1"/>
  <c r="AE30" i="1"/>
  <c r="A106" i="1" l="1"/>
  <c r="B105" i="1"/>
  <c r="B106" i="1" l="1"/>
  <c r="A107" i="1"/>
  <c r="A108" i="1" s="1"/>
  <c r="A109" i="1" s="1"/>
  <c r="B109" i="1" l="1"/>
  <c r="A110" i="1"/>
  <c r="A111" i="1" s="1"/>
  <c r="A112" i="1" s="1"/>
  <c r="A113" i="1" s="1"/>
  <c r="A114" i="1" s="1"/>
  <c r="A115" i="1" l="1"/>
  <c r="A116" i="1" s="1"/>
  <c r="A117" i="1" s="1"/>
  <c r="A118" i="1" s="1"/>
  <c r="B114" i="1"/>
  <c r="A119" i="1" l="1"/>
  <c r="B118" i="1"/>
  <c r="A120" i="1" l="1"/>
  <c r="B119" i="1"/>
  <c r="A121" i="1" l="1"/>
  <c r="B120" i="1"/>
  <c r="A122" i="1" l="1"/>
  <c r="A123" i="1" s="1"/>
  <c r="A124" i="1" s="1"/>
  <c r="A125" i="1" s="1"/>
  <c r="B121" i="1"/>
</calcChain>
</file>

<file path=xl/sharedStrings.xml><?xml version="1.0" encoding="utf-8"?>
<sst xmlns="http://schemas.openxmlformats.org/spreadsheetml/2006/main" count="294" uniqueCount="184">
  <si>
    <t>Согласовано:</t>
  </si>
  <si>
    <t>Утверждаю</t>
  </si>
  <si>
    <t>Заместитель Главы администрации (губернатора)</t>
  </si>
  <si>
    <t>Исполнительный директор</t>
  </si>
  <si>
    <t xml:space="preserve">Томской области по по строительству, ЖКХ, </t>
  </si>
  <si>
    <t>ООО "Горсети"</t>
  </si>
  <si>
    <t>дорожному комплексу, ГО и ЧС</t>
  </si>
  <si>
    <t>________________________ И.Н. Шатурный</t>
  </si>
  <si>
    <t>________________ М.В. Резников</t>
  </si>
  <si>
    <t>«___»________ 2010 года</t>
  </si>
  <si>
    <t>«___»_______________ 2016 года</t>
  </si>
  <si>
    <t>М.П.</t>
  </si>
  <si>
    <t>Перечень инвестиционных проектов ООО "Горсети"  на период реализации инвестиционной программы 2015-2019 гг. и план их финансирования</t>
  </si>
  <si>
    <t>№№</t>
  </si>
  <si>
    <t>Наименование объекта</t>
  </si>
  <si>
    <t>Стадия реализации проекта</t>
  </si>
  <si>
    <t>Указать РП , наименование и  км головной линии, тип линии и км 0,4 кВ</t>
  </si>
  <si>
    <t>Проектная мощность/
протяженность сетей</t>
  </si>
  <si>
    <t>Плановые показатели энергетической эффективности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</si>
  <si>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</si>
  <si>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</si>
  <si>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стоимость реализации инвестиционного проекта **</t>
  </si>
  <si>
    <t>Остаточная стоимость реализации инвестиционного проекта **</t>
  </si>
  <si>
    <t>План 
финансирования 
текущего года</t>
  </si>
  <si>
    <t>Ввод мощностей</t>
  </si>
  <si>
    <t>Объем капитальных вложений (НДС)</t>
  </si>
  <si>
    <t>Объем финансирования****</t>
  </si>
  <si>
    <t>План года 2015</t>
  </si>
  <si>
    <t>План года 2016</t>
  </si>
  <si>
    <t>План года 2017</t>
  </si>
  <si>
    <t>План года 2018</t>
  </si>
  <si>
    <t>План года 2019***</t>
  </si>
  <si>
    <t>Итого</t>
  </si>
  <si>
    <t>С/П*</t>
  </si>
  <si>
    <t>МВт/Гкал/ч/ км/МВА</t>
  </si>
  <si>
    <t>тыс.кВтч</t>
  </si>
  <si>
    <t>млн.рублей</t>
  </si>
  <si>
    <t xml:space="preserve">ВСЕГО, </t>
  </si>
  <si>
    <t>в том числе ПИР</t>
  </si>
  <si>
    <t>Техническое перевооружение и реконструкция</t>
  </si>
  <si>
    <t>1.1</t>
  </si>
  <si>
    <t>1.1.1</t>
  </si>
  <si>
    <t>С</t>
  </si>
  <si>
    <t>1.2.</t>
  </si>
  <si>
    <t>Энергосбережение и повышение энергетической эффективности</t>
  </si>
  <si>
    <t>1.2.1</t>
  </si>
  <si>
    <t>1.2.2</t>
  </si>
  <si>
    <t>1.2.3</t>
  </si>
  <si>
    <t>1.2.4</t>
  </si>
  <si>
    <t>1.2.5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</si>
  <si>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</si>
  <si>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</si>
  <si>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</si>
  <si>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</si>
  <si>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</si>
  <si>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</si>
  <si>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Строительство РП в центре нагрузок:</t>
  </si>
  <si>
    <t>2.2.2.</t>
  </si>
  <si>
    <t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t>
  </si>
  <si>
    <t>2.2.3.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</si>
  <si>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</si>
  <si>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2.2.3.1.</t>
  </si>
  <si>
    <t>2.2.3.2.</t>
  </si>
  <si>
    <t>2.2.3.3.</t>
  </si>
  <si>
    <t>2.2.3.4.</t>
  </si>
  <si>
    <t>2.2.4.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</si>
  <si>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</si>
  <si>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2.2.4.1.</t>
  </si>
  <si>
    <t>2.2.4.2.</t>
  </si>
  <si>
    <t>6(0,160)/0,609/2,721  1(0,1)/0,08/0,850</t>
  </si>
  <si>
    <t>2.2.4.3.</t>
  </si>
  <si>
    <t>2.2.4.4.</t>
  </si>
  <si>
    <t>2.2.4.5.</t>
  </si>
  <si>
    <t>2.2.5.</t>
  </si>
  <si>
    <t>Строительство сетей электроснабжения для повышения надежности схемы электроснабжения г. Томска  (КВЛЭП-10/6 кВ)</t>
  </si>
  <si>
    <t>2.2.5.1.</t>
  </si>
  <si>
    <t>Обеспечение надежности и бесперебойности электроснабжения потребителей г. Томска (2КЛЭП-10кВ от ТП 868 до ТП 870)</t>
  </si>
  <si>
    <t>2.2.5.2.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</si>
  <si>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</si>
  <si>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</si>
  <si>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</si>
  <si>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</si>
  <si>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</si>
  <si>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</si>
  <si>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</si>
  <si>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</si>
  <si>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</si>
  <si>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</si>
  <si>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Строительство и реконструкция сетей электроснабжения для технологического присоединения  потребителей  (КВЛЭП-0,4 кВ)</t>
  </si>
  <si>
    <t>2.2.6.1.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</si>
  <si>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</si>
  <si>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</si>
  <si>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</si>
  <si>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</si>
  <si>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</si>
  <si>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</si>
  <si>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</si>
  <si>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</si>
  <si>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</si>
  <si>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</si>
  <si>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</si>
  <si>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</si>
  <si>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</si>
  <si>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</si>
  <si>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</si>
  <si>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</si>
  <si>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</si>
  <si>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</si>
  <si>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</si>
  <si>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</si>
  <si>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</si>
  <si>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</si>
  <si>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</si>
  <si>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</si>
  <si>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</t>
  </si>
  <si>
    <t>Реконструкция электросетевых активов</t>
  </si>
  <si>
    <t xml:space="preserve">Проектные работы и покупка оборудования 35 кВ  для ПС ЗПП-Т </t>
  </si>
  <si>
    <t xml:space="preserve">Реконструкция  оборудования 35 кВ в ПС ЗПП-Т </t>
  </si>
  <si>
    <t>4</t>
  </si>
  <si>
    <t>Приобретение электросетевых активов</t>
  </si>
  <si>
    <t>Приобретение объектов электросетевого хозяйства</t>
  </si>
  <si>
    <t>4.2.</t>
  </si>
  <si>
    <t>Приобретение объектов электросетевого хозяйства и земельных участков под их размещение</t>
  </si>
  <si>
    <t>5</t>
  </si>
  <si>
    <t>Приобретение спецтехники и оборудования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</si>
  <si>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</si>
  <si>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</si>
  <si>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</si>
  <si>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</si>
  <si>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</si>
  <si>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</si>
  <si>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</si>
  <si>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</si>
  <si>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</si>
  <si>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</si>
  <si>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</si>
  <si>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Приобретение электронного тахеометра</t>
  </si>
  <si>
    <t>6.</t>
  </si>
  <si>
    <t>Приобретение нематериальных активов</t>
  </si>
  <si>
    <t>6.1.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</si>
  <si>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</si>
  <si>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>7.</t>
  </si>
  <si>
    <t xml:space="preserve">Реконструкция нежилых помещений </t>
  </si>
  <si>
    <t>7.1.</t>
  </si>
  <si>
    <t>Реконструкция нежилых помещений по адресу ул.  Шевченко, 62а</t>
  </si>
  <si>
    <t>Справочно:</t>
  </si>
  <si>
    <t>Оплата процентов за привлеченные кредитные ресурсы</t>
  </si>
  <si>
    <t>Объект 1</t>
  </si>
  <si>
    <t>Объект 2</t>
  </si>
  <si>
    <t>…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</si>
  <si>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</si>
  <si>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</si>
  <si>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</si>
  <si>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</si>
  <si>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Технический директор</t>
  </si>
  <si>
    <t>Р.Х. Валитов</t>
  </si>
  <si>
    <t xml:space="preserve">Директор по развитию и реализациии услуг </t>
  </si>
  <si>
    <t>Е.Б. Телкова</t>
  </si>
  <si>
    <t>Директор по экономике и финансам</t>
  </si>
  <si>
    <t>В.М. Афанасьева</t>
  </si>
  <si>
    <t>Сводные данные по инвестиционной программе на 2015-2019 гг.</t>
  </si>
  <si>
    <t>млн. руб. с НДС</t>
  </si>
  <si>
    <t>млн. руб. без НДС</t>
  </si>
  <si>
    <t>в том числе</t>
  </si>
  <si>
    <t>шт., км</t>
  </si>
  <si>
    <t>Строительство РП</t>
  </si>
  <si>
    <t>Строительство 2 КТП</t>
  </si>
  <si>
    <t>Строительство  КТП</t>
  </si>
  <si>
    <t>Строительство КЛ 6-10 кВ</t>
  </si>
  <si>
    <t>Строительство КВЛ 0,4 кВ</t>
  </si>
  <si>
    <t>1</t>
  </si>
  <si>
    <t>Итого электросетевое хозяйство</t>
  </si>
  <si>
    <t>Установка приборов учета</t>
  </si>
  <si>
    <t>Установка телемеханики</t>
  </si>
  <si>
    <t>2</t>
  </si>
  <si>
    <t>ИТОГО</t>
  </si>
  <si>
    <t>Приобретение специальной техники</t>
  </si>
  <si>
    <t>Всего по инвестиционной программе</t>
  </si>
  <si>
    <t>ИТОГО РП</t>
  </si>
  <si>
    <t>шт.</t>
  </si>
  <si>
    <t>ИТОГО ТП</t>
  </si>
  <si>
    <t>ИТОГО КВЛ 10 кВ</t>
  </si>
  <si>
    <t>км</t>
  </si>
  <si>
    <t>ИТОГО КВЛ 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</si>
</sst>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00"/>
    <numFmt numFmtId="167" formatCode="#,##0.0"/>
    <numFmt numFmtId="168" formatCode="0.0"/>
    <numFmt numFmtId="169" formatCode="#,##0.00000000000"/>
  </numFmts>
  <fonts count="15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53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</cellStyleXfs>
  <cellXfs count="188">
    <xf numFmtId="0" fontId="0" fillId="0" borderId="0" xfId="0"/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2" fillId="0" borderId="0" xfId="1" applyFont="1" applyFill="1"/>
    <xf numFmtId="164" fontId="2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49" fontId="1" fillId="0" borderId="0" xfId="1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1" fillId="0" borderId="0" xfId="1" applyFont="1" applyFill="1"/>
    <xf numFmtId="0" fontId="7" fillId="0" borderId="0" xfId="2" applyFont="1" applyFill="1" applyBorder="1"/>
    <xf numFmtId="49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/>
    </xf>
    <xf numFmtId="4" fontId="8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/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166" fontId="1" fillId="0" borderId="0" xfId="1" applyNumberFormat="1" applyFont="1" applyFill="1" applyAlignment="1">
      <alignment horizontal="right"/>
    </xf>
    <xf numFmtId="49" fontId="1" fillId="0" borderId="0" xfId="1" applyNumberFormat="1" applyFont="1" applyFill="1"/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49" fontId="11" fillId="0" borderId="5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5" fontId="11" fillId="0" borderId="6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" fillId="0" borderId="10" xfId="1" applyNumberFormat="1" applyFont="1" applyFill="1" applyBorder="1" applyAlignment="1">
      <alignment horizontal="center" vertical="center" wrapText="1"/>
    </xf>
    <xf numFmtId="165" fontId="1" fillId="0" borderId="10" xfId="1" applyNumberFormat="1" applyFont="1" applyFill="1" applyBorder="1" applyAlignment="1">
      <alignment horizontal="center" vertical="center" wrapText="1"/>
    </xf>
    <xf numFmtId="165" fontId="1" fillId="0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Fill="1" applyBorder="1" applyAlignment="1">
      <alignment horizontal="center" vertical="center" wrapText="1"/>
    </xf>
    <xf numFmtId="49" fontId="11" fillId="0" borderId="13" xfId="1" applyNumberFormat="1" applyFont="1" applyFill="1" applyBorder="1" applyAlignment="1">
      <alignment horizontal="center" vertical="center" wrapText="1"/>
    </xf>
    <xf numFmtId="49" fontId="11" fillId="0" borderId="14" xfId="1" applyNumberFormat="1" applyFont="1" applyFill="1" applyBorder="1" applyAlignment="1">
      <alignment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>
      <alignment horizontal="center" vertical="center" wrapText="1"/>
    </xf>
    <xf numFmtId="4" fontId="1" fillId="0" borderId="14" xfId="1" applyNumberFormat="1" applyFont="1" applyFill="1" applyBorder="1" applyAlignment="1">
      <alignment horizontal="center" vertical="center" wrapText="1"/>
    </xf>
    <xf numFmtId="4" fontId="11" fillId="0" borderId="14" xfId="1" applyNumberFormat="1" applyFont="1" applyFill="1" applyBorder="1" applyAlignment="1">
      <alignment horizontal="center" vertical="center" wrapText="1"/>
    </xf>
    <xf numFmtId="4" fontId="11" fillId="0" borderId="15" xfId="1" applyNumberFormat="1" applyFont="1" applyFill="1" applyBorder="1" applyAlignment="1">
      <alignment horizontal="center" vertical="center" wrapText="1"/>
    </xf>
    <xf numFmtId="4" fontId="11" fillId="0" borderId="16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/>
    <xf numFmtId="49" fontId="1" fillId="0" borderId="5" xfId="1" applyNumberFormat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4" fontId="1" fillId="0" borderId="7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vertical="center" wrapText="1"/>
    </xf>
    <xf numFmtId="4" fontId="11" fillId="0" borderId="7" xfId="1" applyNumberFormat="1" applyFont="1" applyFill="1" applyBorder="1" applyAlignment="1">
      <alignment horizontal="center" vertical="center" wrapText="1"/>
    </xf>
    <xf numFmtId="4" fontId="11" fillId="0" borderId="8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 wrapText="1"/>
    </xf>
    <xf numFmtId="3" fontId="1" fillId="0" borderId="6" xfId="1" applyNumberFormat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/>
    </xf>
    <xf numFmtId="1" fontId="11" fillId="0" borderId="6" xfId="1" applyNumberFormat="1" applyFont="1" applyFill="1" applyBorder="1" applyAlignment="1">
      <alignment horizontal="center" vertical="center" wrapText="1"/>
    </xf>
    <xf numFmtId="49" fontId="1" fillId="0" borderId="6" xfId="3" applyNumberFormat="1" applyFont="1" applyFill="1" applyBorder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67" fontId="1" fillId="0" borderId="6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1" fillId="0" borderId="6" xfId="0" applyNumberFormat="1" applyFont="1" applyFill="1" applyBorder="1" applyAlignment="1">
      <alignment horizontal="left" wrapText="1"/>
    </xf>
    <xf numFmtId="0" fontId="11" fillId="0" borderId="6" xfId="4" applyFont="1" applyFill="1" applyBorder="1" applyAlignment="1">
      <alignment wrapText="1"/>
    </xf>
    <xf numFmtId="0" fontId="1" fillId="0" borderId="6" xfId="5" applyNumberFormat="1" applyFont="1" applyFill="1" applyBorder="1" applyAlignment="1">
      <alignment wrapText="1"/>
    </xf>
    <xf numFmtId="0" fontId="1" fillId="0" borderId="6" xfId="1" applyFont="1" applyFill="1" applyBorder="1"/>
    <xf numFmtId="168" fontId="11" fillId="0" borderId="6" xfId="6" applyNumberFormat="1" applyFont="1" applyFill="1" applyBorder="1" applyAlignment="1">
      <alignment wrapText="1"/>
    </xf>
    <xf numFmtId="0" fontId="1" fillId="0" borderId="6" xfId="6" applyNumberFormat="1" applyFont="1" applyFill="1" applyBorder="1" applyAlignment="1">
      <alignment wrapText="1"/>
    </xf>
    <xf numFmtId="168" fontId="11" fillId="0" borderId="6" xfId="4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/>
    </xf>
    <xf numFmtId="169" fontId="1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68" fontId="11" fillId="0" borderId="6" xfId="4" applyNumberFormat="1" applyFont="1" applyFill="1" applyBorder="1" applyAlignment="1">
      <alignment horizontal="left" wrapText="1"/>
    </xf>
    <xf numFmtId="2" fontId="1" fillId="0" borderId="6" xfId="1" applyNumberFormat="1" applyFont="1" applyFill="1" applyBorder="1" applyAlignment="1">
      <alignment horizontal="center" vertical="center" wrapText="1"/>
    </xf>
    <xf numFmtId="2" fontId="1" fillId="0" borderId="6" xfId="1" applyNumberFormat="1" applyFont="1" applyFill="1" applyBorder="1"/>
    <xf numFmtId="4" fontId="1" fillId="0" borderId="6" xfId="1" applyNumberFormat="1" applyFont="1" applyFill="1" applyBorder="1"/>
    <xf numFmtId="165" fontId="5" fillId="0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left" wrapText="1"/>
    </xf>
    <xf numFmtId="0" fontId="11" fillId="0" borderId="6" xfId="6" applyFont="1" applyFill="1" applyBorder="1" applyAlignment="1">
      <alignment wrapText="1"/>
    </xf>
    <xf numFmtId="0" fontId="11" fillId="0" borderId="6" xfId="4" applyFont="1" applyFill="1" applyBorder="1" applyAlignment="1">
      <alignment horizontal="left" wrapText="1"/>
    </xf>
    <xf numFmtId="0" fontId="11" fillId="0" borderId="6" xfId="5" applyNumberFormat="1" applyFont="1" applyFill="1" applyBorder="1" applyAlignment="1">
      <alignment horizontal="left" vertical="center" wrapText="1"/>
    </xf>
    <xf numFmtId="16" fontId="1" fillId="0" borderId="5" xfId="1" applyNumberFormat="1" applyFont="1" applyFill="1" applyBorder="1" applyAlignment="1">
      <alignment horizontal="center" vertical="center" wrapText="1"/>
    </xf>
    <xf numFmtId="0" fontId="1" fillId="0" borderId="6" xfId="5" applyNumberFormat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4" fontId="1" fillId="0" borderId="10" xfId="1" applyNumberFormat="1" applyFont="1" applyFill="1" applyBorder="1" applyAlignment="1">
      <alignment horizontal="center" vertical="center" wrapText="1"/>
    </xf>
    <xf numFmtId="4" fontId="11" fillId="0" borderId="10" xfId="1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Alignment="1">
      <alignment horizontal="center" vertical="center" wrapText="1"/>
    </xf>
    <xf numFmtId="4" fontId="1" fillId="0" borderId="12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5" fontId="11" fillId="2" borderId="0" xfId="1" applyNumberFormat="1" applyFont="1" applyFill="1" applyBorder="1" applyAlignment="1">
      <alignment horizontal="center" vertical="center" wrapText="1"/>
    </xf>
    <xf numFmtId="164" fontId="11" fillId="2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left" vertical="center"/>
    </xf>
    <xf numFmtId="165" fontId="1" fillId="2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49" fontId="1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wrapText="1"/>
    </xf>
    <xf numFmtId="165" fontId="1" fillId="0" borderId="0" xfId="1" applyNumberFormat="1" applyFont="1" applyFill="1" applyAlignment="1">
      <alignment horizontal="center" vertical="top" wrapText="1"/>
    </xf>
    <xf numFmtId="164" fontId="1" fillId="0" borderId="0" xfId="1" applyNumberFormat="1" applyFont="1" applyFill="1" applyBorder="1" applyAlignment="1">
      <alignment horizontal="center" vertical="top"/>
    </xf>
    <xf numFmtId="165" fontId="1" fillId="2" borderId="0" xfId="1" applyNumberFormat="1" applyFont="1" applyFill="1" applyAlignment="1">
      <alignment horizontal="center" vertical="top" wrapText="1"/>
    </xf>
    <xf numFmtId="164" fontId="1" fillId="2" borderId="0" xfId="1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horizontal="left"/>
    </xf>
    <xf numFmtId="164" fontId="11" fillId="0" borderId="0" xfId="1" applyNumberFormat="1" applyFont="1" applyFill="1" applyAlignment="1">
      <alignment horizontal="center"/>
    </xf>
    <xf numFmtId="164" fontId="11" fillId="2" borderId="0" xfId="1" applyNumberFormat="1" applyFont="1" applyFill="1" applyAlignment="1">
      <alignment horizontal="center"/>
    </xf>
    <xf numFmtId="3" fontId="1" fillId="0" borderId="0" xfId="1" applyNumberFormat="1" applyFont="1" applyFill="1"/>
    <xf numFmtId="3" fontId="1" fillId="2" borderId="0" xfId="1" applyNumberFormat="1" applyFont="1" applyFill="1"/>
    <xf numFmtId="0" fontId="1" fillId="2" borderId="0" xfId="1" applyFont="1" applyFill="1"/>
    <xf numFmtId="0" fontId="9" fillId="0" borderId="0" xfId="1" applyFont="1" applyFill="1" applyAlignment="1"/>
    <xf numFmtId="49" fontId="1" fillId="0" borderId="17" xfId="1" applyNumberFormat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49" fontId="1" fillId="0" borderId="18" xfId="1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/>
    </xf>
    <xf numFmtId="49" fontId="1" fillId="0" borderId="14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49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/>
    <xf numFmtId="164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3" fontId="1" fillId="0" borderId="6" xfId="1" applyNumberFormat="1" applyFont="1" applyFill="1" applyBorder="1" applyAlignment="1">
      <alignment horizontal="center"/>
    </xf>
    <xf numFmtId="165" fontId="1" fillId="0" borderId="6" xfId="1" applyNumberFormat="1" applyFont="1" applyFill="1" applyBorder="1" applyAlignment="1">
      <alignment horizontal="center"/>
    </xf>
    <xf numFmtId="49" fontId="11" fillId="0" borderId="6" xfId="1" applyNumberFormat="1" applyFont="1" applyFill="1" applyBorder="1" applyAlignment="1">
      <alignment horizontal="center"/>
    </xf>
    <xf numFmtId="0" fontId="11" fillId="0" borderId="6" xfId="1" applyFont="1" applyFill="1" applyBorder="1" applyAlignment="1"/>
    <xf numFmtId="0" fontId="11" fillId="0" borderId="6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3" fontId="11" fillId="0" borderId="6" xfId="1" applyNumberFormat="1" applyFont="1" applyFill="1" applyBorder="1" applyAlignment="1">
      <alignment horizontal="center"/>
    </xf>
    <xf numFmtId="3" fontId="1" fillId="0" borderId="0" xfId="1" applyNumberFormat="1" applyFont="1" applyFill="1" applyAlignment="1">
      <alignment horizontal="center"/>
    </xf>
    <xf numFmtId="167" fontId="1" fillId="0" borderId="0" xfId="1" applyNumberFormat="1" applyFont="1" applyFill="1" applyAlignment="1">
      <alignment horizontal="center"/>
    </xf>
    <xf numFmtId="168" fontId="1" fillId="0" borderId="0" xfId="1" applyNumberFormat="1" applyFont="1" applyFill="1" applyAlignment="1">
      <alignment horizontal="center"/>
    </xf>
  </cellXfs>
  <cellStyles count="7">
    <cellStyle name="Обычный" xfId="0" builtinId="0"/>
    <cellStyle name="Обычный_2011" xfId="6"/>
    <cellStyle name="Обычный_2011-2013_от Панковой И.А.16.04" xfId="5"/>
    <cellStyle name="Обычный_2012-2014 (изм. ИП2014 18.10.2013)" xfId="4"/>
    <cellStyle name="Обычный_Инвестиции Сети Сбыты ЭСО" xfId="2"/>
    <cellStyle name="Обычный_ПП-2007Г. ООО" xfId="3"/>
    <cellStyle name="Обычный_Форматы по компаниям с уменьшением от 28.12_2012-2014 (изм. ИП2014 20.09.201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72;&#1088;&#1087;&#1086;&#1074;&#1072;\&#1086;&#1090;%20&#1070;&#1083;&#1080;\&#1092;&#1086;&#1088;&#1084;&#1099;%201.1,%201,2,%201.3,2.2,1.4%20+%20&#1087;&#1088;&#1080;&#1083;&#1086;&#1078;&#1077;&#1085;&#1080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72;&#1083;&#1086;&#1074;&#1085;&#1077;&#1074;%20&#1042;.&#105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aev\c\00000\ILIA\DOM\P@L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WORKING\Planing\&#1055;&#1088;&#1086;&#1080;&#1079;&#1074;&#1086;&#1076;&#1089;&#1090;&#1074;&#1086;\&#1055;&#1088;_2000\&#1048;&#1102;&#1083;&#1100;_&#1089;&#1077;&#1073;\&#1055;&#1045;&#1056;_&#1048;&#1070;&#1051;&#106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INDOWS\TEMP\&#1050;&#1072;&#1087;&#1074;&#1083;&#1086;&#1078;2002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&#1048;&#1085;&#1074;&#1077;&#1089;&#1090;&#1080;&#1094;&#1080;&#1080;%202010\&#1087;&#1077;&#1088;&#1077;&#1076;&#1072;&#1095;&#1072;%2028.10.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_fin04\DOC%20ADELA\My%20Documents\vasea\ATRIBUTI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litvinov\&#1052;&#1086;&#1080;%20&#1076;&#1086;&#1082;&#1091;&#1084;&#1077;&#1085;&#1090;&#1099;\&#1044;&#1045;&#1041;&#1048;&#1058;&#1054;&#1056;&#1067;\&#1044;&#1047;\&#1044;&#1045;&#1050;&#1040;&#1041;&#1056;&#1068;-&#1056;&#1040;&#1041;&#1054;&#1063;&#1040;&#1071;\ALL%201.01.05&#1075;.%20&#1052;&#1072;&#1088;&#1082;&#1080;&#1085;-&#1042;&#1080;&#1085;&#1086;&#1075;&#1088;&#1072;&#1076;&#1086;&#1074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FICHIERS%20%20DE%20%20TRAVAIL\Budg98Revu\BrochCCURev\BrochCCUd&#233;finitif\RESULTAT\RESULT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PTS\&#1048;&#1085;&#1075;&#1072;\&#1048;&#1085;&#1074;&#1077;&#1089;&#1090;&#1080;&#1094;&#1080;&#1080;%202010\&#1087;&#1077;&#1088;&#1077;&#1076;&#1072;&#1095;&#1072;%2028.10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ELVIRA\2002\BusinessPlan2002\For_CK\&#1041;&#1080;&#1079;&#1085;&#1077;&#1089;-&#1087;&#1083;&#1072;&#1085;%20&#1044;&#1054;&#1047;&#1040;&#1050;&#1051;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2;&#1086;&#1080;%20&#1076;&#1086;&#1082;&#1091;&#1084;&#1077;&#1085;&#1090;&#1099;\&#1056;&#1072;&#1089;&#1095;&#1077;&#1090;&#1099;%20&#1080;%20&#1072;&#1085;&#1072;&#1083;&#1080;&#1079;%20&#1087;&#1086;%20&#1041;&#1088;&#1040;&#1047;&#1091;\&#1040;&#1085;&#1072;&#1083;&#1080;&#1079;%20&#1089;&#1077;&#1073;&#1077;&#1089;&#1090;&#1086;&#1080;&#1084;&#1086;&#1089;&#1090;&#1080;\&#1096;&#1072;&#1073;&#1083;&#1086;&#108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plan02\&#1086;&#1073;&#1084;&#1077;&#1085;1\&#1044;&#1086;&#1090;&#1072;&#1094;&#1080;&#1103;%20&#1090;.&#1101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60;&#1086;&#1088;&#1084;&#1099;_&#1055;&#1069;&#105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BatashovaAG\My%20Documents\&#1041;&#1072;&#1090;&#1072;&#1096;&#1086;&#1074;&#1072;\&#1041;&#1055;\1\&#1073;\1\&#1041;&#1080;&#1079;&#1085;&#1077;&#1089;_9&#1084;&#1077;&#1089;\&#1041;&#1072;&#1083;&#1086;&#1074;&#1085;&#1077;&#1074;%20&#1042;.&#105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50;&#1085;&#1080;&#1075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41;&#1044;&#1056;\2009\&#1040;&#1085;&#1072;&#1083;&#1080;&#1079;%20&#1089;&#1095;&#1077;&#1090;&#1072;%206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76;&#1086;&#1084;\PLAN09\&#1060;&#1086;&#1088;&#1084;&#1099;_&#1055;&#1069;&#105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0;&#1086;&#1088;&#1088;&#1077;&#1089;&#1087;&#1086;&#1085;&#1076;&#1077;&#1085;&#1080;&#1094;&#1080;&#1103;\&#1042;&#1085;&#1091;&#1090;&#1088;&#1077;&#1085;&#1085;&#1080;&#1081;%20&#1076;&#1086;&#1082;&#1091;&#1084;&#1077;&#1085;&#1090;&#1086;&#1086;&#1073;&#1086;&#1088;&#1086;&#1090;\&#1041;&#1044;&#1056;%20&#1080;%20&#1041;&#1044;&#1044;&#1057;%20&#1085;&#1072;%204Q%202004&#1075;.%20(&#1057;&#1086;&#1074;&#1077;&#1090;%20&#1076;&#1080;&#1088;&#1077;&#1082;&#1090;&#1086;&#1088;&#1086;&#1074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nigmatullinir\Local%20Settings\Temporary%20Internet%20Files\OLKB5\&#1055;&#1088;&#1080;&#1083;&#1086;&#1078;&#1077;&#1085;&#1080;&#1077;%2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vasea\ATRIBUTI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Administrator\My%20Documents\1.%20NetClerk\Board%20Meetings\2001-02-08\Reorg%20Tit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60;&#1057;&#1050;\&#1050;&#1086;&#1084;&#1087;&#1083;&#1077;&#1082;&#1090;%20&#1092;&#1086;&#1088;&#1084;%20&#1076;&#1083;&#1103;%20&#1072;&#1085;&#1072;&#1083;&#1080;&#1079;&#1072;%20&#1080;&#1085;&#1074;&#1077;&#1089;&#1090;&#1087;&#1088;&#1086;&#1077;&#1082;&#1090;&#1086;&#1074;%20&#1087;&#1086;%20&#1060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2 (2016)"/>
      <sheetName val="приложение 1.2(2017)"/>
      <sheetName val="приложение 1.3."/>
      <sheetName val="приложение 2.2"/>
      <sheetName val="Приложение 1.4"/>
      <sheetName val="приложение 1"/>
    </sheetNames>
    <sheetDataSet>
      <sheetData sheetId="0"/>
      <sheetData sheetId="1">
        <row r="20">
          <cell r="D20" t="str">
            <v>в том числе ПИР</v>
          </cell>
        </row>
        <row r="21">
          <cell r="D21" t="str">
            <v>Профильные объекты, в .т.ч.</v>
          </cell>
        </row>
        <row r="22">
          <cell r="D22" t="str">
            <v>Реконструкция и перевооружение объектов  электросетевого хозяйства</v>
          </cell>
        </row>
        <row r="23">
          <cell r="D23" t="str">
            <v>Установка системы телемеханики и диспетчеризации</v>
          </cell>
          <cell r="N23">
            <v>0</v>
          </cell>
        </row>
        <row r="26">
          <cell r="Q26">
            <v>8010</v>
          </cell>
        </row>
        <row r="27">
          <cell r="R27">
            <v>7316.1016949152545</v>
          </cell>
        </row>
        <row r="29">
          <cell r="D29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  <cell r="K29">
            <v>414</v>
          </cell>
          <cell r="S29">
            <v>5010.0866399999995</v>
          </cell>
        </row>
        <row r="30">
          <cell r="D30" t="str">
            <v>Установка учетов с АСКУЭ на границе балансовой принадлежности с потребителями, запитанными от воздушных линий 0,4 кВ</v>
          </cell>
          <cell r="K30">
            <v>950</v>
          </cell>
          <cell r="S30">
            <v>14270.359359999999</v>
          </cell>
        </row>
        <row r="31">
          <cell r="D31" t="str">
            <v>Монтаж устройств передачи данных для АСКУЭ в ТП</v>
          </cell>
          <cell r="K31">
            <v>71</v>
          </cell>
          <cell r="S31">
            <v>4970.8606099999997</v>
          </cell>
        </row>
        <row r="32">
          <cell r="D32" t="str">
            <v>Монтаж системы сигнализации в трансформаторной подстанции</v>
          </cell>
          <cell r="K32">
            <v>119</v>
          </cell>
          <cell r="S32">
            <v>2578.3480100000002</v>
          </cell>
        </row>
        <row r="33">
          <cell r="D33" t="str">
            <v>Монтаж системы учета с АСКУЭ в ТП</v>
          </cell>
          <cell r="K33">
            <v>67</v>
          </cell>
          <cell r="S33">
            <v>1676.18255</v>
          </cell>
        </row>
        <row r="34">
          <cell r="K34">
            <v>100</v>
          </cell>
          <cell r="S34">
            <v>958.75260000000014</v>
          </cell>
        </row>
        <row r="35">
          <cell r="K35">
            <v>600</v>
          </cell>
          <cell r="S35">
            <v>9666.5650000000005</v>
          </cell>
        </row>
        <row r="36">
          <cell r="K36">
            <v>106</v>
          </cell>
          <cell r="S36">
            <v>6558.1484600000003</v>
          </cell>
        </row>
        <row r="37">
          <cell r="K37">
            <v>118</v>
          </cell>
          <cell r="S37">
            <v>2556.6812200000004</v>
          </cell>
        </row>
        <row r="38">
          <cell r="K38">
            <v>27</v>
          </cell>
          <cell r="S38">
            <v>496.27070999999995</v>
          </cell>
        </row>
        <row r="39">
          <cell r="K39">
            <v>100</v>
          </cell>
          <cell r="S39">
            <v>958.75260000000014</v>
          </cell>
        </row>
        <row r="40">
          <cell r="K40">
            <v>600</v>
          </cell>
          <cell r="S40">
            <v>9666.5650000000005</v>
          </cell>
        </row>
        <row r="41">
          <cell r="K41">
            <v>106</v>
          </cell>
          <cell r="S41">
            <v>6558.1484600000003</v>
          </cell>
        </row>
        <row r="42">
          <cell r="K42">
            <v>118</v>
          </cell>
          <cell r="S42">
            <v>2556.6812200000004</v>
          </cell>
        </row>
        <row r="43">
          <cell r="K43">
            <v>27</v>
          </cell>
          <cell r="S43">
            <v>406.66779000000002</v>
          </cell>
        </row>
        <row r="44">
          <cell r="K44">
            <v>100</v>
          </cell>
          <cell r="S44">
            <v>958.75260000000014</v>
          </cell>
        </row>
        <row r="45">
          <cell r="K45">
            <v>600</v>
          </cell>
          <cell r="S45">
            <v>9666.5650000000005</v>
          </cell>
        </row>
        <row r="46">
          <cell r="K46">
            <v>107</v>
          </cell>
          <cell r="S46">
            <v>6621.6249100000005</v>
          </cell>
        </row>
        <row r="47">
          <cell r="K47">
            <v>118</v>
          </cell>
          <cell r="S47">
            <v>2556.6812200000004</v>
          </cell>
        </row>
        <row r="48">
          <cell r="K48">
            <v>27</v>
          </cell>
          <cell r="S48">
            <v>406.66779000000002</v>
          </cell>
        </row>
        <row r="49">
          <cell r="K49">
            <v>100</v>
          </cell>
          <cell r="S49">
            <v>958.75260000000014</v>
          </cell>
        </row>
        <row r="50">
          <cell r="K50">
            <v>600</v>
          </cell>
          <cell r="S50">
            <v>9666.5650000000005</v>
          </cell>
        </row>
        <row r="51">
          <cell r="K51">
            <v>107</v>
          </cell>
          <cell r="S51">
            <v>6621.6249100000005</v>
          </cell>
        </row>
        <row r="52">
          <cell r="K52">
            <v>118</v>
          </cell>
          <cell r="S52">
            <v>2556.6812200000004</v>
          </cell>
        </row>
        <row r="53">
          <cell r="K53">
            <v>27</v>
          </cell>
          <cell r="S53">
            <v>406.66779000000002</v>
          </cell>
        </row>
        <row r="55">
          <cell r="Q55">
            <v>6517.519274892501</v>
          </cell>
          <cell r="R55">
            <v>6467.4748194805015</v>
          </cell>
        </row>
        <row r="58">
          <cell r="D58" t="str">
            <v>РП ТИЗ</v>
          </cell>
          <cell r="F58">
            <v>2018</v>
          </cell>
          <cell r="K58">
            <v>1</v>
          </cell>
          <cell r="Q58">
            <v>11869.569855800002</v>
          </cell>
        </row>
        <row r="59">
          <cell r="D59" t="str">
            <v>РП мкр. Солнечная долина</v>
          </cell>
          <cell r="F59">
            <v>2019</v>
          </cell>
          <cell r="K59">
            <v>1</v>
          </cell>
          <cell r="R59">
            <v>11869.569855800002</v>
          </cell>
        </row>
        <row r="60">
          <cell r="D60" t="str">
            <v>РП в Центральном районе города</v>
          </cell>
          <cell r="F60">
            <v>2019</v>
          </cell>
          <cell r="K60">
            <v>1</v>
          </cell>
          <cell r="R60">
            <v>11869.569855800002</v>
          </cell>
        </row>
        <row r="63">
          <cell r="D63" t="str">
            <v xml:space="preserve">мкр. Солнечная долина </v>
          </cell>
          <cell r="F63">
            <v>2015</v>
          </cell>
          <cell r="H63">
            <v>0.6</v>
          </cell>
          <cell r="K63">
            <v>1</v>
          </cell>
          <cell r="L63" t="str">
            <v>2х0,630</v>
          </cell>
        </row>
        <row r="66">
          <cell r="D66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    </cell>
          <cell r="G66">
            <v>0.97</v>
          </cell>
          <cell r="K66">
            <v>4</v>
          </cell>
          <cell r="L66" t="str">
            <v>2х0,160</v>
          </cell>
        </row>
        <row r="68">
          <cell r="G68">
            <v>0.89100000000000001</v>
          </cell>
        </row>
        <row r="70">
          <cell r="D70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    </cell>
        </row>
        <row r="74">
          <cell r="D74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    </cell>
          <cell r="G74">
            <v>1</v>
          </cell>
          <cell r="P74">
            <v>20210.087783899999</v>
          </cell>
        </row>
        <row r="76">
          <cell r="G76">
            <v>1.5</v>
          </cell>
          <cell r="K76">
            <v>2</v>
          </cell>
          <cell r="L76" t="str">
            <v>2х1,0</v>
          </cell>
        </row>
        <row r="78">
          <cell r="D78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    </cell>
          <cell r="G78">
            <v>1</v>
          </cell>
          <cell r="Q78">
            <v>20210.087783899999</v>
          </cell>
        </row>
        <row r="80">
          <cell r="G80">
            <v>1.5</v>
          </cell>
          <cell r="K80">
            <v>2</v>
          </cell>
          <cell r="L80" t="str">
            <v>2х1,0</v>
          </cell>
        </row>
        <row r="84">
          <cell r="D84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84">
            <v>0.17199999999999999</v>
          </cell>
          <cell r="K84">
            <v>1</v>
          </cell>
          <cell r="L84">
            <v>0.4</v>
          </cell>
          <cell r="N84">
            <v>3.6010885999999998</v>
          </cell>
        </row>
        <row r="85">
          <cell r="H85">
            <v>1.103</v>
          </cell>
        </row>
        <row r="86">
          <cell r="D86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88">
          <cell r="D88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88">
            <v>0.5</v>
          </cell>
          <cell r="K88">
            <v>3</v>
          </cell>
          <cell r="L88">
            <v>0.4</v>
          </cell>
          <cell r="P88">
            <v>4782.3379510499999</v>
          </cell>
        </row>
        <row r="89">
          <cell r="H89">
            <v>1</v>
          </cell>
        </row>
        <row r="90">
          <cell r="D90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90">
            <v>0.8</v>
          </cell>
          <cell r="K90">
            <v>4</v>
          </cell>
          <cell r="L90">
            <v>0.4</v>
          </cell>
          <cell r="Q90">
            <v>6365.9028851999992</v>
          </cell>
        </row>
        <row r="91">
          <cell r="H91">
            <v>1</v>
          </cell>
        </row>
        <row r="92">
          <cell r="D92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  <cell r="H92">
            <v>0.8</v>
          </cell>
          <cell r="K92">
            <v>4</v>
          </cell>
          <cell r="L92">
            <v>0.4</v>
          </cell>
          <cell r="R92">
            <v>6365.9028851999992</v>
          </cell>
        </row>
        <row r="93">
          <cell r="H93">
            <v>1</v>
          </cell>
        </row>
        <row r="96">
          <cell r="F96">
            <v>2016</v>
          </cell>
        </row>
        <row r="97">
          <cell r="D97" t="str">
            <v>КЛ-10 кВ от ПС Научная к РП Степановский</v>
          </cell>
        </row>
        <row r="98">
          <cell r="D98" t="str">
    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    </cell>
          <cell r="F98">
            <v>2017</v>
          </cell>
          <cell r="H98">
            <v>0.3</v>
          </cell>
          <cell r="I98">
            <v>0.2</v>
          </cell>
          <cell r="P98">
            <v>3970.6763431000008</v>
          </cell>
        </row>
        <row r="99">
          <cell r="D99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    </cell>
          <cell r="F99">
            <v>2017</v>
          </cell>
          <cell r="H99">
            <v>0.4</v>
          </cell>
          <cell r="I99">
            <v>0.1</v>
          </cell>
          <cell r="P99">
            <v>2744.2393633000002</v>
          </cell>
        </row>
        <row r="100">
          <cell r="D100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    </cell>
          <cell r="F100">
            <v>2017</v>
          </cell>
          <cell r="H100">
            <v>1.5</v>
          </cell>
          <cell r="I100">
            <v>0.5</v>
          </cell>
          <cell r="P100">
            <v>14028.174433000002</v>
          </cell>
        </row>
        <row r="101">
          <cell r="D101" t="str">
    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    </cell>
          <cell r="F101">
            <v>2017</v>
          </cell>
          <cell r="H101">
            <v>1</v>
          </cell>
          <cell r="I101">
            <v>0.5</v>
          </cell>
          <cell r="P101">
            <v>13726.892049500002</v>
          </cell>
        </row>
        <row r="102">
          <cell r="D102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    </cell>
          <cell r="H102">
            <v>4</v>
          </cell>
          <cell r="I102">
            <v>0.7</v>
          </cell>
          <cell r="Q102">
            <v>22852.4012635</v>
          </cell>
        </row>
        <row r="103">
          <cell r="D103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    </cell>
          <cell r="F103">
            <v>2018</v>
          </cell>
          <cell r="H103">
            <v>2</v>
          </cell>
          <cell r="I103">
            <v>0.35</v>
          </cell>
          <cell r="Q103">
            <v>11426.20063175</v>
          </cell>
        </row>
        <row r="104">
          <cell r="D104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    </cell>
          <cell r="H104">
            <v>2</v>
          </cell>
          <cell r="I104">
            <v>0.35</v>
          </cell>
          <cell r="R104">
            <v>11426.20063175</v>
          </cell>
        </row>
        <row r="105">
          <cell r="D105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    </cell>
          <cell r="F105">
            <v>2019</v>
          </cell>
          <cell r="H105">
            <v>3</v>
          </cell>
          <cell r="I105">
            <v>0.5</v>
          </cell>
          <cell r="R105">
            <v>16756.801583500001</v>
          </cell>
        </row>
        <row r="106">
          <cell r="D106" t="str">
    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    </cell>
          <cell r="F106">
            <v>2019</v>
          </cell>
          <cell r="H106">
            <v>2</v>
          </cell>
          <cell r="I106">
            <v>0.5</v>
          </cell>
          <cell r="R106">
            <v>13721.1968165</v>
          </cell>
        </row>
        <row r="109">
          <cell r="D10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  <cell r="H109">
            <v>0.58499999999999996</v>
          </cell>
          <cell r="I109">
            <v>0.04</v>
          </cell>
          <cell r="N109">
            <v>4399.5437695749997</v>
          </cell>
        </row>
        <row r="110">
          <cell r="H110">
            <v>0.6</v>
          </cell>
        </row>
        <row r="111">
          <cell r="H111">
            <v>1.8</v>
          </cell>
        </row>
        <row r="112">
          <cell r="D11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  <cell r="H112">
            <v>0.58499999999999996</v>
          </cell>
          <cell r="I112">
            <v>0.04</v>
          </cell>
          <cell r="N112">
            <v>3932.8495126150001</v>
          </cell>
        </row>
        <row r="113">
          <cell r="H113">
            <v>0.6</v>
          </cell>
        </row>
        <row r="114">
          <cell r="H114">
            <v>1.4</v>
          </cell>
        </row>
        <row r="115">
          <cell r="D11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  <cell r="H115">
            <v>0.58499999999999996</v>
          </cell>
          <cell r="I115">
            <v>0.04</v>
          </cell>
          <cell r="N115">
            <v>3932.8495126150001</v>
          </cell>
        </row>
        <row r="116">
          <cell r="H116">
            <v>0.6</v>
          </cell>
        </row>
        <row r="117">
          <cell r="H117">
            <v>1.4</v>
          </cell>
        </row>
        <row r="118">
          <cell r="D11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  <cell r="H118">
            <v>0.58499999999999996</v>
          </cell>
          <cell r="I118">
            <v>0.04</v>
          </cell>
          <cell r="N118">
            <v>3932.8495126150001</v>
          </cell>
        </row>
        <row r="119">
          <cell r="H119">
            <v>0.6</v>
          </cell>
        </row>
        <row r="120">
          <cell r="H120">
            <v>1.4</v>
          </cell>
        </row>
        <row r="121">
          <cell r="D12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  <cell r="H121">
            <v>0.16</v>
          </cell>
          <cell r="I121">
            <v>0.04</v>
          </cell>
          <cell r="N121">
            <v>4185.16348518</v>
          </cell>
        </row>
        <row r="122">
          <cell r="H122">
            <v>0.1</v>
          </cell>
        </row>
        <row r="123">
          <cell r="H123">
            <v>3</v>
          </cell>
        </row>
        <row r="124">
          <cell r="D124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27">
          <cell r="D127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30">
          <cell r="D130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33">
          <cell r="D13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36">
          <cell r="D136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39">
          <cell r="D13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142">
          <cell r="D14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145">
          <cell r="D14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148">
          <cell r="D14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151">
          <cell r="D15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154">
          <cell r="D154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  <cell r="H154">
            <v>0.58499999999999996</v>
          </cell>
          <cell r="I154">
            <v>0.04</v>
          </cell>
          <cell r="Q154">
            <v>4399.5437695750006</v>
          </cell>
        </row>
        <row r="155">
          <cell r="H155">
            <v>0.6</v>
          </cell>
        </row>
        <row r="156">
          <cell r="H156">
            <v>1.8</v>
          </cell>
        </row>
        <row r="157">
          <cell r="H157">
            <v>0.58499999999999996</v>
          </cell>
          <cell r="I157">
            <v>0.04</v>
          </cell>
          <cell r="Q157">
            <v>3932.8495126150001</v>
          </cell>
        </row>
        <row r="158">
          <cell r="H158">
            <v>0.6</v>
          </cell>
        </row>
        <row r="159">
          <cell r="H159">
            <v>1.4</v>
          </cell>
        </row>
        <row r="160">
          <cell r="H160">
            <v>0.58499999999999996</v>
          </cell>
          <cell r="I160">
            <v>0.04</v>
          </cell>
          <cell r="Q160">
            <v>3932.8495126150001</v>
          </cell>
        </row>
        <row r="161">
          <cell r="H161">
            <v>0.6</v>
          </cell>
        </row>
        <row r="162">
          <cell r="H162">
            <v>1.4</v>
          </cell>
        </row>
        <row r="163">
          <cell r="H163">
            <v>0.58499999999999996</v>
          </cell>
          <cell r="I163">
            <v>0.04</v>
          </cell>
          <cell r="Q163">
            <v>3932.8495126150001</v>
          </cell>
        </row>
        <row r="164">
          <cell r="H164">
            <v>0.6</v>
          </cell>
        </row>
        <row r="165">
          <cell r="H165">
            <v>1.4</v>
          </cell>
        </row>
        <row r="166">
          <cell r="H166">
            <v>0.16</v>
          </cell>
          <cell r="I166">
            <v>0.04</v>
          </cell>
          <cell r="Q166">
            <v>4185.16348518</v>
          </cell>
        </row>
        <row r="167">
          <cell r="H167">
            <v>0.1</v>
          </cell>
        </row>
        <row r="168">
          <cell r="H168">
            <v>3</v>
          </cell>
        </row>
        <row r="169">
          <cell r="D169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  <cell r="H169">
            <v>0.58499999999999996</v>
          </cell>
          <cell r="I169">
            <v>0.04</v>
          </cell>
          <cell r="R169">
            <v>4399.5437695750006</v>
          </cell>
        </row>
        <row r="170">
          <cell r="H170">
            <v>0.6</v>
          </cell>
        </row>
        <row r="171">
          <cell r="H171">
            <v>1.8</v>
          </cell>
        </row>
        <row r="172">
          <cell r="D172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  <cell r="H172">
            <v>0.58499999999999996</v>
          </cell>
          <cell r="I172">
            <v>0.04</v>
          </cell>
          <cell r="R172">
            <v>3932.8495126150001</v>
          </cell>
        </row>
        <row r="173">
          <cell r="H173">
            <v>0.6</v>
          </cell>
        </row>
        <row r="174">
          <cell r="H174">
            <v>1.4</v>
          </cell>
        </row>
        <row r="175">
          <cell r="D175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  <cell r="H175">
            <v>0.58499999999999996</v>
          </cell>
          <cell r="I175">
            <v>0.04</v>
          </cell>
          <cell r="R175">
            <v>3932.8495126150001</v>
          </cell>
        </row>
        <row r="176">
          <cell r="H176">
            <v>0.6</v>
          </cell>
        </row>
        <row r="177">
          <cell r="H177">
            <v>1.4</v>
          </cell>
        </row>
        <row r="178">
          <cell r="D17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  <cell r="H178">
            <v>0.58499999999999996</v>
          </cell>
          <cell r="I178">
            <v>0.04</v>
          </cell>
          <cell r="R178">
            <v>3932.8495126150001</v>
          </cell>
        </row>
        <row r="179">
          <cell r="H179">
            <v>0.6</v>
          </cell>
        </row>
        <row r="180">
          <cell r="H180">
            <v>1.4</v>
          </cell>
        </row>
        <row r="181">
          <cell r="D181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  <cell r="H181">
            <v>0.16</v>
          </cell>
          <cell r="I181">
            <v>0.04</v>
          </cell>
          <cell r="R181">
            <v>4185.16348518</v>
          </cell>
        </row>
        <row r="182">
          <cell r="H182">
            <v>0.1</v>
          </cell>
        </row>
        <row r="183">
          <cell r="H183">
            <v>3</v>
          </cell>
        </row>
        <row r="186">
          <cell r="D186" t="str">
            <v xml:space="preserve">Реконструкция  оборудования 10 кВ в ПС ЗПП-Т </v>
          </cell>
          <cell r="F186">
            <v>2015</v>
          </cell>
        </row>
        <row r="187">
          <cell r="F187">
            <v>2016</v>
          </cell>
        </row>
        <row r="188">
          <cell r="D188" t="str">
            <v>в том числе ПИР</v>
          </cell>
          <cell r="P188">
            <v>0</v>
          </cell>
          <cell r="Q188">
            <v>0</v>
          </cell>
          <cell r="R188">
            <v>0</v>
          </cell>
        </row>
        <row r="190">
          <cell r="F190">
            <v>2016</v>
          </cell>
        </row>
        <row r="191">
          <cell r="D191" t="str">
            <v>Имущество Томского района (от ПС Мирный)</v>
          </cell>
          <cell r="F191">
            <v>2017</v>
          </cell>
        </row>
        <row r="193">
          <cell r="D193" t="str">
            <v>Автогидроподъемник 22 м</v>
          </cell>
        </row>
        <row r="194">
          <cell r="D194" t="str">
            <v>Автогидроподъемник 17 м</v>
          </cell>
          <cell r="P194">
            <v>2033.898305084746</v>
          </cell>
          <cell r="Q194">
            <v>2033.898305084746</v>
          </cell>
          <cell r="R194">
            <v>2033.898305084746</v>
          </cell>
        </row>
        <row r="195">
          <cell r="D195" t="str">
            <v>Бригадный автомобиль "Газель", 5 мест, тент, 4х4</v>
          </cell>
          <cell r="P195">
            <v>622.88135593220341</v>
          </cell>
          <cell r="R195">
            <v>622.88135593220341</v>
          </cell>
        </row>
        <row r="196">
          <cell r="D196" t="str">
            <v>Бригадный автомобиль "Газель", 5 мест, тент, 4х2</v>
          </cell>
          <cell r="R196">
            <v>593.22033898305085</v>
          </cell>
        </row>
        <row r="197">
          <cell r="D197" t="str">
            <v>УАЗ фургон,санитар. Модель 396255</v>
          </cell>
          <cell r="R197">
            <v>423.72881355932208</v>
          </cell>
        </row>
        <row r="198">
          <cell r="D198" t="str">
            <v>Илосос КО-510К</v>
          </cell>
        </row>
        <row r="199">
          <cell r="D199" t="str">
            <v>БКМ с выносной стрелой, база ГАЗ 33081, кабина сдвоенная - 5 мест</v>
          </cell>
        </row>
        <row r="200">
          <cell r="D200" t="str">
            <v>БКМ 317, база ГАЗ 33081</v>
          </cell>
          <cell r="K200">
            <v>1</v>
          </cell>
          <cell r="R200">
            <v>2288.1355932203392</v>
          </cell>
        </row>
        <row r="201">
          <cell r="D201" t="str">
            <v>Бригадный фургон ГАЗ 3308 с лебедкой, фаркопом</v>
          </cell>
          <cell r="R201">
            <v>1059.3220338983051</v>
          </cell>
        </row>
        <row r="202">
          <cell r="D202" t="str">
            <v>КАМАЗ 65116 тягач с полуприцепом 12м</v>
          </cell>
        </row>
        <row r="203">
          <cell r="D203" t="str">
            <v>Легковой служебный автомобиль</v>
          </cell>
          <cell r="P203">
            <v>254.23728813559325</v>
          </cell>
          <cell r="Q203">
            <v>254.23728813559325</v>
          </cell>
          <cell r="R203">
            <v>762.71186440677968</v>
          </cell>
        </row>
        <row r="204">
          <cell r="D204" t="str">
            <v>Самосвал малый модель ГАЗ 35071</v>
          </cell>
          <cell r="R204">
            <v>847.45762711864415</v>
          </cell>
        </row>
        <row r="205">
          <cell r="D205" t="str">
            <v>Экскаватор JСВ 4СХ</v>
          </cell>
          <cell r="K205">
            <v>1</v>
          </cell>
          <cell r="R205">
            <v>3728.8135593220341</v>
          </cell>
        </row>
        <row r="206">
          <cell r="D206" t="str">
            <v>Грузовой бортовой с манипулятором, грузоподъем. 7 т, кузов 9,5 м.</v>
          </cell>
          <cell r="K206">
            <v>1</v>
          </cell>
          <cell r="Q206">
            <v>3983.0508474576272</v>
          </cell>
        </row>
        <row r="207">
          <cell r="D207" t="str">
            <v>Трактор МТЗ 1221,2 с навесным оборудованием "Мульчер"</v>
          </cell>
        </row>
        <row r="208">
          <cell r="D208" t="str">
            <v>Комплекс ГНБ Vermeer D9х13 в т.ч. смесительная установка</v>
          </cell>
          <cell r="K208">
            <v>1</v>
          </cell>
          <cell r="P208">
            <v>5084.7457627118647</v>
          </cell>
        </row>
        <row r="209">
          <cell r="D209" t="str">
            <v>Прицеп низкорамный для транспортировки ГНБ грузоподъемность 8-10т.</v>
          </cell>
          <cell r="K209">
            <v>1</v>
          </cell>
          <cell r="P209">
            <v>677.96610169491532</v>
          </cell>
        </row>
        <row r="210">
          <cell r="D210" t="str">
            <v>Электролаборатория на базе автомобиля Газель (4х4)</v>
          </cell>
          <cell r="K210">
            <v>1</v>
          </cell>
          <cell r="R210">
            <v>2118.6440677966102</v>
          </cell>
        </row>
        <row r="211">
          <cell r="D211" t="str">
            <v>Станок для воздушно-плазменной резки металла с ЧПУ KNUTH Plasma-Jet DST 1530 HSD 130</v>
          </cell>
        </row>
        <row r="212">
          <cell r="D212" t="str">
            <v>Станок гибочный с пуансонами, с рабочей поверхностью 2500 мм</v>
          </cell>
        </row>
        <row r="213">
          <cell r="D213" t="str">
            <v>Токарно-винторезный станок CU 500M</v>
          </cell>
        </row>
        <row r="214">
          <cell r="D214" t="str">
            <v>Фрезерный станок 26х2</v>
          </cell>
        </row>
        <row r="215">
          <cell r="D215" t="str">
            <v>Ножницы гильотинные SB-12/2500</v>
          </cell>
          <cell r="K215">
            <v>1</v>
          </cell>
          <cell r="Q215">
            <v>1525.4237288135594</v>
          </cell>
        </row>
      </sheetData>
      <sheetData sheetId="2"/>
      <sheetData sheetId="3">
        <row r="16">
          <cell r="T16">
            <v>4.8483887648510811</v>
          </cell>
        </row>
        <row r="30">
          <cell r="S30">
            <v>8.1992392511999999</v>
          </cell>
        </row>
        <row r="32">
          <cell r="S32">
            <v>22.246410813600001</v>
          </cell>
        </row>
        <row r="61">
          <cell r="S61">
            <v>41.382703037599995</v>
          </cell>
          <cell r="T61">
            <v>0.41181999999999996</v>
          </cell>
        </row>
        <row r="63">
          <cell r="S63">
            <v>21.221119999999999</v>
          </cell>
        </row>
      </sheetData>
      <sheetData sheetId="4">
        <row r="26">
          <cell r="R26">
            <v>9.4879408099999996</v>
          </cell>
          <cell r="S26">
            <v>0.62070999999999998</v>
          </cell>
        </row>
        <row r="32">
          <cell r="S32">
            <v>5.9740000000000001E-2</v>
          </cell>
        </row>
        <row r="33">
          <cell r="P33">
            <v>0.23</v>
          </cell>
          <cell r="R33">
            <v>0.91310767799999992</v>
          </cell>
        </row>
        <row r="34">
          <cell r="S34">
            <v>1.8474248493413539</v>
          </cell>
        </row>
        <row r="35">
          <cell r="P35">
            <v>0.70300000000000007</v>
          </cell>
        </row>
        <row r="36">
          <cell r="P36">
            <v>0.71</v>
          </cell>
        </row>
        <row r="37">
          <cell r="P37">
            <v>1.9259999999999999</v>
          </cell>
        </row>
        <row r="47">
          <cell r="P47">
            <v>1.534</v>
          </cell>
        </row>
        <row r="48">
          <cell r="P48">
            <v>0.8</v>
          </cell>
        </row>
        <row r="49">
          <cell r="P49">
            <v>2.5</v>
          </cell>
        </row>
        <row r="51">
          <cell r="R51">
            <v>36.987186002388391</v>
          </cell>
          <cell r="S51">
            <v>1.5999999999884</v>
          </cell>
        </row>
        <row r="53">
          <cell r="R53">
            <v>14.75</v>
          </cell>
        </row>
        <row r="55">
          <cell r="R55">
            <v>4.8749999999959996</v>
          </cell>
        </row>
        <row r="56">
          <cell r="R56">
            <v>0.79999999799999999</v>
          </cell>
        </row>
        <row r="58">
          <cell r="R58">
            <v>1.5329963981999999</v>
          </cell>
        </row>
      </sheetData>
      <sheetData sheetId="5">
        <row r="18">
          <cell r="R18">
            <v>12.602399999999999</v>
          </cell>
        </row>
        <row r="28">
          <cell r="S28">
            <v>1.5601463932178472</v>
          </cell>
        </row>
        <row r="31">
          <cell r="S31">
            <v>0.36917976549104831</v>
          </cell>
        </row>
        <row r="34">
          <cell r="S34">
            <v>2.2853105681157158</v>
          </cell>
        </row>
        <row r="39">
          <cell r="S39">
            <v>1.9854600164353431</v>
          </cell>
        </row>
        <row r="40">
          <cell r="P40">
            <v>0.86254500000000001</v>
          </cell>
        </row>
        <row r="41">
          <cell r="P41">
            <v>0.73745499999999997</v>
          </cell>
        </row>
        <row r="42">
          <cell r="P42">
            <v>2</v>
          </cell>
        </row>
        <row r="43">
          <cell r="P43">
            <v>0.64</v>
          </cell>
        </row>
        <row r="44">
          <cell r="P44">
            <v>0.6</v>
          </cell>
        </row>
        <row r="45">
          <cell r="P45">
            <v>1.48</v>
          </cell>
        </row>
        <row r="46">
          <cell r="P46">
            <v>0.80836699999999995</v>
          </cell>
        </row>
        <row r="47">
          <cell r="P47">
            <v>0.70955000000000001</v>
          </cell>
        </row>
        <row r="48">
          <cell r="P48">
            <v>1.7820830000000001</v>
          </cell>
        </row>
        <row r="49">
          <cell r="P49">
            <v>0.64</v>
          </cell>
        </row>
        <row r="50">
          <cell r="P50">
            <v>0.6</v>
          </cell>
        </row>
        <row r="51">
          <cell r="P51">
            <v>1.48</v>
          </cell>
        </row>
        <row r="52">
          <cell r="P52">
            <v>1.3160000000000001</v>
          </cell>
        </row>
        <row r="53">
          <cell r="P53">
            <v>0.77</v>
          </cell>
        </row>
        <row r="54">
          <cell r="P54">
            <v>2.41</v>
          </cell>
        </row>
        <row r="62">
          <cell r="R62">
            <v>8.0923766104000006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Контроль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коррект. (2)"/>
      <sheetName val="#ССЫЛКА"/>
      <sheetName val="постоянные затраты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_ПОАС"/>
      <sheetName val="ЗП_ШТАМП"/>
      <sheetName val="ЗП_ЦПиКМ"/>
      <sheetName val="ЭНЕРГ_ПОАС"/>
      <sheetName val="ЭНЕРГ_ЦПиКМ"/>
      <sheetName val="Перечень корректир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_2002"/>
      <sheetName val="инвест"/>
      <sheetName val="инвест$"/>
      <sheetName val="инвест$ (2)"/>
      <sheetName val="инвест$РАМ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чество"/>
      <sheetName val="тех присоед"/>
      <sheetName val="вид2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CEMTRADE"/>
      <sheetName val="завод задания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ТЭ"/>
      <sheetName val="ВиВ"/>
      <sheetName val="Personne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чество"/>
      <sheetName val="тех присоед"/>
      <sheetName val="вид2"/>
      <sheetName val="Лист2"/>
      <sheetName val="Лист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"/>
      <sheetName val="Баланс (2)"/>
      <sheetName val="ПРиЗ _ГОД"/>
      <sheetName val="2002"/>
      <sheetName val="ПРиЗ_12мес"/>
      <sheetName val="ПРиЗ _Январь"/>
      <sheetName val="ПРиЗ _Февраль"/>
      <sheetName val="ПРиЗ _Март"/>
      <sheetName val="ПРиЗ _Апрель"/>
      <sheetName val="ПРиЗ _Май"/>
      <sheetName val="ПРиЗ _Июль"/>
      <sheetName val="ПРиЗ _Июнь"/>
      <sheetName val="ПРиЗ _Август"/>
      <sheetName val="ПРиЗ _Сентябрь"/>
      <sheetName val="ПРиЗ _Октябрь"/>
      <sheetName val="ПРиЗ _Ноябрь"/>
      <sheetName val="ПРиЗ _Декабрь"/>
      <sheetName val="Баланс"/>
      <sheetName val="Финплан_январь"/>
      <sheetName val="Финплан_февраль"/>
      <sheetName val="Финплан_март"/>
      <sheetName val="Финплан_апрель"/>
      <sheetName val="Финплан_май"/>
      <sheetName val="Финплан_июнь"/>
      <sheetName val="Финплан_июль"/>
      <sheetName val="Финплан_август"/>
      <sheetName val="Финплан_сентябрь"/>
      <sheetName val="Финплан_октябрь"/>
      <sheetName val="Финплан_ноябрь"/>
      <sheetName val="Финплан_декабрь"/>
      <sheetName val="Финплан_ИТОГО"/>
      <sheetName val="Финплан 12мес"/>
      <sheetName val="Баланснача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00_факт-ср2001г_план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ация т.э.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даты"/>
      <sheetName val="Лист1"/>
      <sheetName val="2001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ПГРЭС по месяцам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УП-31-1 (3)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Лист1 (2)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Product: %s_x0000__x0000__x0000__x0000_MsiConfigureFeat"/>
      <sheetName val="s_x0008__x0005_ _x0000_눘ଜ_x001c__x0000__x0000__x0000__x0000__x0000__x0001__x0000__x0000_©䀀耀_x0000_ª　耀_x0000__x0008_䀀_x0008_ _x0000_t_x0000_"/>
      <sheetName val="ГК"/>
      <sheetName val="_x0000__x0010__x0000__x0010__x0000_㱔ļ茀_x0000__x000f__x0000__x0010__x0000_ð_x0000__x0010__x0000__x0010__x0000_碌ļ茀_x0000__x000f__x0000__x0010__x0000_ð_x0000__x0010__x0000_"/>
      <sheetName val="s_x0008__x0005_ _x0000_눘ଜ_x001c__x0000__x0001__x0000_©䀀耀_x0000_ª　耀_x0000__x0008_䀀_x0008_ t_x0000_x_x0000__x0000__x0000_"/>
      <sheetName val="Product: %s_x0000_MsiConfigureFeatu"/>
      <sheetName val="_x0014__x0008__x0005_ _x0000_齘_x001c__x0000__x0000__x0000__x0000__x0000__x0001__x0000__x0000_"/>
      <sheetName val="М-7(2к²耀"/>
      <sheetName val="ДЗ КЗ от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коэфф"/>
      <sheetName val="Формы_ПЭО"/>
      <sheetName val="Лист1"/>
      <sheetName val="ПФВ-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Оборудование_сто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3)"/>
      <sheetName val="Лист1"/>
      <sheetName val="Лист2"/>
      <sheetName val="Лист3"/>
      <sheetName val="Лист13"/>
      <sheetName val="Макро"/>
      <sheetName val="постоянные затраты"/>
      <sheetName val="Оборудование_стоим"/>
      <sheetName val="июнь9"/>
      <sheetName val="титул"/>
      <sheetName val="Лист5"/>
      <sheetName val="Материал"/>
      <sheetName val=""/>
      <sheetName val="даты"/>
      <sheetName val="Анк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62 счет (3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"/>
      <sheetName val="Données"/>
      <sheetName val="списки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IV квартал 2004 МЭБ"/>
      <sheetName val="БДР IVQ 2004 Екатеринбург"/>
      <sheetName val="БДР IVQ 2004 Пермь"/>
      <sheetName val="БДДС МЭБ"/>
      <sheetName val="БДДС Екатеринбург"/>
      <sheetName val="БДДС Перм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Тариф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/>
          <cell r="E121"/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/>
          <cell r="C154"/>
          <cell r="D154"/>
          <cell r="E154"/>
        </row>
        <row r="155">
          <cell r="B155"/>
          <cell r="C155"/>
          <cell r="D155"/>
          <cell r="E155"/>
        </row>
        <row r="156">
          <cell r="B156" t="str">
            <v>РАСХОДЫ</v>
          </cell>
          <cell r="C156"/>
          <cell r="D156"/>
          <cell r="E156"/>
        </row>
        <row r="157">
          <cell r="B157"/>
          <cell r="C157"/>
          <cell r="D157"/>
          <cell r="E157"/>
        </row>
        <row r="158">
          <cell r="B158"/>
          <cell r="C158"/>
          <cell r="D158"/>
          <cell r="E158"/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/>
          <cell r="E166"/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/>
          <cell r="E212"/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/>
          <cell r="E215"/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/>
          <cell r="E223"/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/>
          <cell r="E253"/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/>
          <cell r="E281"/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/>
          <cell r="E291"/>
        </row>
        <row r="292">
          <cell r="B292">
            <v>2000000</v>
          </cell>
          <cell r="C292">
            <v>2</v>
          </cell>
          <cell r="D292"/>
          <cell r="E292"/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/>
          <cell r="E294"/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/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/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CEMTRADE"/>
      <sheetName val="завод задания"/>
      <sheetName val="#ССЫЛКА"/>
      <sheetName val="БДДС_нов"/>
      <sheetName val="цены цех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#REF"/>
      <sheetName val="#ССЫЛКА"/>
      <sheetName val="св. о."/>
      <sheetName val="ДДКП"/>
      <sheetName val="Узл.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лист"/>
      <sheetName val="Объекты (показатели)"/>
      <sheetName val="Приложения (по каждому объекту)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8"/>
  <sheetViews>
    <sheetView tabSelected="1" view="pageBreakPreview" topLeftCell="L1" zoomScale="80" zoomScaleNormal="80" zoomScaleSheetLayoutView="80" workbookViewId="0">
      <selection activeCell="AE3" sqref="AE3"/>
    </sheetView>
  </sheetViews>
  <sheetFormatPr defaultColWidth="10.28515625" defaultRowHeight="15.75" outlineLevelCol="2" x14ac:dyDescent="0.25"/>
  <cols>
    <col min="1" max="1" width="4" style="16" customWidth="1"/>
    <col min="2" max="2" width="10.28515625" style="27" customWidth="1"/>
    <col min="3" max="3" width="57.85546875" style="28" customWidth="1"/>
    <col min="4" max="4" width="13.28515625" style="29" customWidth="1"/>
    <col min="5" max="5" width="15.7109375" style="29" customWidth="1" outlineLevel="1"/>
    <col min="6" max="6" width="14" style="30" customWidth="1" outlineLevel="2"/>
    <col min="7" max="7" width="19.42578125" style="29" customWidth="1"/>
    <col min="8" max="8" width="20.5703125" style="29" customWidth="1"/>
    <col min="9" max="10" width="18.7109375" style="29" customWidth="1"/>
    <col min="11" max="11" width="19.140625" style="31" customWidth="1"/>
    <col min="12" max="12" width="18.42578125" style="31" customWidth="1"/>
    <col min="13" max="13" width="18.140625" style="31" customWidth="1"/>
    <col min="14" max="14" width="19.28515625" style="29" customWidth="1"/>
    <col min="15" max="15" width="21.5703125" style="29" customWidth="1"/>
    <col min="16" max="17" width="15.28515625" style="29" customWidth="1"/>
    <col min="18" max="18" width="13.42578125" style="29" customWidth="1"/>
    <col min="19" max="19" width="22.42578125" style="29" customWidth="1"/>
    <col min="20" max="20" width="12.5703125" style="32" customWidth="1"/>
    <col min="21" max="21" width="14.140625" style="32" customWidth="1"/>
    <col min="22" max="24" width="14.85546875" style="32" customWidth="1"/>
    <col min="25" max="25" width="14.140625" style="31" customWidth="1"/>
    <col min="26" max="26" width="12.5703125" style="141" customWidth="1"/>
    <col min="27" max="27" width="14.140625" style="141" customWidth="1"/>
    <col min="28" max="30" width="14.85546875" style="141" customWidth="1"/>
    <col min="31" max="31" width="14.140625" style="142" customWidth="1"/>
    <col min="32" max="16384" width="10.28515625" style="16"/>
  </cols>
  <sheetData>
    <row r="1" spans="2:31" s="8" customFormat="1" ht="18.75" x14ac:dyDescent="0.3">
      <c r="B1" s="1"/>
      <c r="C1" s="2"/>
      <c r="D1" s="3" t="s">
        <v>0</v>
      </c>
      <c r="E1" s="3"/>
      <c r="F1" s="4"/>
      <c r="G1" s="5"/>
      <c r="H1" s="5"/>
      <c r="I1" s="5"/>
      <c r="J1" s="5"/>
      <c r="K1" s="6"/>
      <c r="L1" s="6"/>
      <c r="M1" s="5"/>
      <c r="N1" s="5"/>
      <c r="O1" s="5"/>
      <c r="P1" s="6"/>
      <c r="Q1" s="6"/>
      <c r="R1" s="6"/>
      <c r="S1" s="5"/>
      <c r="T1" s="7"/>
      <c r="U1" s="7"/>
      <c r="V1" s="7"/>
      <c r="W1" s="7"/>
      <c r="X1" s="7"/>
      <c r="Y1" s="6"/>
      <c r="Z1" s="7"/>
      <c r="AA1" s="7"/>
      <c r="AB1" s="7"/>
      <c r="AC1" s="7"/>
      <c r="AD1" s="7"/>
      <c r="AE1" s="6" t="s">
        <v>1</v>
      </c>
    </row>
    <row r="2" spans="2:31" s="8" customFormat="1" ht="18.75" x14ac:dyDescent="0.3">
      <c r="B2" s="1"/>
      <c r="C2" s="2"/>
      <c r="D2" s="3" t="s">
        <v>2</v>
      </c>
      <c r="E2" s="3"/>
      <c r="F2" s="4"/>
      <c r="G2" s="5"/>
      <c r="H2" s="5"/>
      <c r="I2" s="5"/>
      <c r="J2" s="5"/>
      <c r="K2" s="6"/>
      <c r="L2" s="6"/>
      <c r="M2" s="5"/>
      <c r="N2" s="5"/>
      <c r="O2" s="5"/>
      <c r="P2" s="5"/>
      <c r="Q2" s="5"/>
      <c r="R2" s="5"/>
      <c r="S2" s="5"/>
      <c r="T2" s="7"/>
      <c r="U2" s="7"/>
      <c r="V2" s="7"/>
      <c r="W2" s="7"/>
      <c r="X2" s="7"/>
      <c r="Y2" s="5"/>
      <c r="Z2" s="7"/>
      <c r="AA2" s="7"/>
      <c r="AB2" s="7"/>
      <c r="AC2" s="7"/>
      <c r="AD2" s="7"/>
      <c r="AE2" s="5" t="s">
        <v>3</v>
      </c>
    </row>
    <row r="3" spans="2:31" s="8" customFormat="1" ht="18.75" x14ac:dyDescent="0.3">
      <c r="B3" s="1"/>
      <c r="C3" s="2"/>
      <c r="D3" s="3" t="s">
        <v>4</v>
      </c>
      <c r="E3" s="3"/>
      <c r="F3" s="4"/>
      <c r="G3" s="5"/>
      <c r="H3" s="5"/>
      <c r="I3" s="5"/>
      <c r="J3" s="5"/>
      <c r="K3" s="6"/>
      <c r="L3" s="6"/>
      <c r="M3" s="5"/>
      <c r="N3" s="5"/>
      <c r="O3" s="5"/>
      <c r="P3" s="5"/>
      <c r="Q3" s="5"/>
      <c r="R3" s="5"/>
      <c r="S3" s="5"/>
      <c r="T3" s="7"/>
      <c r="U3" s="7"/>
      <c r="V3" s="7"/>
      <c r="W3" s="7"/>
      <c r="X3" s="7"/>
      <c r="Y3" s="5"/>
      <c r="Z3" s="7"/>
      <c r="AA3" s="7"/>
      <c r="AB3" s="7"/>
      <c r="AC3" s="7"/>
      <c r="AD3" s="7"/>
      <c r="AE3" s="5" t="s">
        <v>5</v>
      </c>
    </row>
    <row r="4" spans="2:31" s="8" customFormat="1" ht="18.75" x14ac:dyDescent="0.3">
      <c r="B4" s="1"/>
      <c r="C4" s="2"/>
      <c r="D4" s="3" t="s">
        <v>6</v>
      </c>
      <c r="E4" s="3"/>
      <c r="F4" s="4"/>
      <c r="G4" s="5"/>
      <c r="H4" s="5"/>
      <c r="I4" s="5"/>
      <c r="J4" s="5"/>
      <c r="K4" s="6"/>
      <c r="L4" s="6"/>
      <c r="M4" s="5"/>
      <c r="N4" s="5"/>
      <c r="O4" s="5"/>
      <c r="P4" s="5"/>
      <c r="Q4" s="5"/>
      <c r="R4" s="5"/>
      <c r="S4" s="5"/>
      <c r="T4" s="7"/>
      <c r="U4" s="7"/>
      <c r="V4" s="7"/>
      <c r="W4" s="7"/>
      <c r="X4" s="7"/>
      <c r="Y4" s="5"/>
      <c r="Z4" s="7"/>
      <c r="AA4" s="7"/>
      <c r="AB4" s="7"/>
      <c r="AC4" s="7"/>
      <c r="AD4" s="7"/>
      <c r="AE4" s="5"/>
    </row>
    <row r="5" spans="2:31" s="8" customFormat="1" ht="18.75" x14ac:dyDescent="0.3">
      <c r="B5" s="1"/>
      <c r="C5" s="2"/>
      <c r="D5" s="3" t="s">
        <v>7</v>
      </c>
      <c r="E5" s="3"/>
      <c r="F5" s="4"/>
      <c r="G5" s="5"/>
      <c r="H5" s="5"/>
      <c r="I5" s="5"/>
      <c r="J5" s="5"/>
      <c r="K5" s="6"/>
      <c r="L5" s="6"/>
      <c r="M5" s="5"/>
      <c r="N5" s="5"/>
      <c r="O5" s="5"/>
      <c r="P5" s="5"/>
      <c r="Q5" s="5"/>
      <c r="R5" s="5"/>
      <c r="S5" s="5"/>
      <c r="T5" s="7"/>
      <c r="U5" s="7"/>
      <c r="V5" s="7"/>
      <c r="W5" s="7"/>
      <c r="X5" s="7"/>
      <c r="Y5" s="5"/>
      <c r="Z5" s="7"/>
      <c r="AA5" s="7"/>
      <c r="AB5" s="7"/>
      <c r="AC5" s="7"/>
      <c r="AD5" s="7"/>
      <c r="AE5" s="5" t="s">
        <v>8</v>
      </c>
    </row>
    <row r="6" spans="2:31" s="8" customFormat="1" ht="18.75" x14ac:dyDescent="0.3">
      <c r="B6" s="1"/>
      <c r="C6" s="9"/>
      <c r="D6" s="10" t="s">
        <v>9</v>
      </c>
      <c r="E6" s="10"/>
      <c r="F6" s="4"/>
      <c r="G6" s="5"/>
      <c r="H6" s="5"/>
      <c r="I6" s="5"/>
      <c r="J6" s="5"/>
      <c r="K6" s="6"/>
      <c r="L6" s="6"/>
      <c r="M6" s="6"/>
      <c r="N6" s="5"/>
      <c r="O6" s="5"/>
      <c r="P6" s="6"/>
      <c r="Q6" s="6"/>
      <c r="R6" s="6"/>
      <c r="S6" s="5"/>
      <c r="T6" s="7"/>
      <c r="U6" s="7"/>
      <c r="V6" s="7"/>
      <c r="W6" s="7"/>
      <c r="X6" s="7"/>
      <c r="Y6" s="6"/>
      <c r="Z6" s="7"/>
      <c r="AA6" s="7"/>
      <c r="AB6" s="7"/>
      <c r="AC6" s="7"/>
      <c r="AD6" s="7"/>
      <c r="AE6" s="6" t="s">
        <v>10</v>
      </c>
    </row>
    <row r="7" spans="2:31" s="8" customFormat="1" ht="18.75" x14ac:dyDescent="0.3">
      <c r="B7" s="1"/>
      <c r="C7" s="9"/>
      <c r="D7" s="10" t="s">
        <v>11</v>
      </c>
      <c r="E7" s="10"/>
      <c r="F7" s="4"/>
      <c r="G7" s="5"/>
      <c r="H7" s="5"/>
      <c r="I7" s="5"/>
      <c r="J7" s="5"/>
      <c r="K7" s="6"/>
      <c r="L7" s="6"/>
      <c r="M7" s="6"/>
      <c r="N7" s="5"/>
      <c r="O7" s="5"/>
      <c r="P7" s="6"/>
      <c r="Q7" s="6"/>
      <c r="R7" s="6"/>
      <c r="S7" s="5"/>
      <c r="T7" s="7"/>
      <c r="U7" s="7"/>
      <c r="V7" s="7"/>
      <c r="W7" s="7"/>
      <c r="X7" s="7"/>
      <c r="Y7" s="6"/>
      <c r="Z7" s="7"/>
      <c r="AA7" s="7"/>
      <c r="AB7" s="7"/>
      <c r="AC7" s="7"/>
      <c r="AD7" s="7"/>
      <c r="AE7" s="6" t="s">
        <v>11</v>
      </c>
    </row>
    <row r="8" spans="2:31" x14ac:dyDescent="0.25">
      <c r="B8" s="11"/>
      <c r="C8" s="12"/>
      <c r="D8" s="12"/>
      <c r="E8" s="12"/>
      <c r="F8" s="13"/>
      <c r="G8" s="14"/>
      <c r="H8" s="14"/>
      <c r="I8" s="14"/>
      <c r="J8" s="14"/>
      <c r="K8" s="12"/>
      <c r="L8" s="12"/>
      <c r="M8" s="12"/>
      <c r="N8" s="14"/>
      <c r="O8" s="14"/>
      <c r="P8" s="12"/>
      <c r="Q8" s="12"/>
      <c r="R8" s="12"/>
      <c r="S8" s="14"/>
      <c r="T8" s="15"/>
      <c r="U8" s="15"/>
      <c r="V8" s="15"/>
      <c r="W8" s="15"/>
      <c r="X8" s="15"/>
      <c r="Y8" s="12"/>
      <c r="Z8" s="15"/>
      <c r="AA8" s="15"/>
      <c r="AB8" s="15"/>
      <c r="AC8" s="15"/>
      <c r="AD8" s="15"/>
      <c r="AE8" s="12"/>
    </row>
    <row r="9" spans="2:31" s="17" customFormat="1" ht="12.75" x14ac:dyDescent="0.2">
      <c r="C9" s="18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1"/>
      <c r="P9" s="21"/>
      <c r="Q9" s="21"/>
      <c r="R9" s="22"/>
    </row>
    <row r="10" spans="2:31" s="17" customFormat="1" ht="12.75" x14ac:dyDescent="0.2">
      <c r="C10" s="18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1"/>
      <c r="Q10" s="21"/>
      <c r="R10" s="22"/>
    </row>
    <row r="11" spans="2:31" ht="18.75" x14ac:dyDescent="0.3">
      <c r="B11" s="23" t="s">
        <v>12</v>
      </c>
      <c r="C11" s="23"/>
      <c r="D11" s="23"/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5"/>
      <c r="AA11" s="25"/>
      <c r="AB11" s="25"/>
      <c r="AC11" s="25"/>
      <c r="AD11" s="25"/>
      <c r="AE11" s="25"/>
    </row>
    <row r="12" spans="2:31" x14ac:dyDescent="0.25">
      <c r="B12" s="11"/>
      <c r="C12" s="12"/>
      <c r="D12" s="12"/>
      <c r="E12" s="12"/>
      <c r="F12" s="13"/>
      <c r="G12" s="14"/>
      <c r="H12" s="14"/>
      <c r="I12" s="14"/>
      <c r="J12" s="14"/>
      <c r="K12" s="12"/>
      <c r="L12" s="12"/>
      <c r="M12" s="12"/>
      <c r="N12" s="14"/>
      <c r="O12" s="14"/>
      <c r="P12" s="12"/>
      <c r="Q12" s="12"/>
      <c r="R12" s="12"/>
      <c r="S12" s="14"/>
      <c r="T12" s="15"/>
      <c r="U12" s="15"/>
      <c r="V12" s="26"/>
      <c r="W12" s="26"/>
      <c r="X12" s="26"/>
      <c r="Y12" s="12"/>
      <c r="Z12" s="15"/>
      <c r="AA12" s="15"/>
      <c r="AB12" s="26"/>
      <c r="AC12" s="26"/>
      <c r="AD12" s="26"/>
      <c r="AE12" s="12"/>
    </row>
    <row r="13" spans="2:31" ht="16.5" thickBot="1" x14ac:dyDescent="0.3">
      <c r="U13" s="15"/>
      <c r="Z13" s="32"/>
      <c r="AA13" s="15"/>
      <c r="AB13" s="32"/>
      <c r="AC13" s="32"/>
      <c r="AD13" s="32"/>
      <c r="AE13" s="31"/>
    </row>
    <row r="14" spans="2:31" ht="15.75" customHeight="1" x14ac:dyDescent="0.25">
      <c r="B14" s="33" t="s">
        <v>13</v>
      </c>
      <c r="C14" s="34" t="s">
        <v>14</v>
      </c>
      <c r="D14" s="35" t="s">
        <v>15</v>
      </c>
      <c r="E14" s="35" t="s">
        <v>16</v>
      </c>
      <c r="F14" s="36"/>
      <c r="G14" s="35" t="s">
        <v>17</v>
      </c>
      <c r="H14" s="35" t="s">
        <v>18</v>
      </c>
      <c r="I14" s="35" t="s">
        <v>19</v>
      </c>
      <c r="J14" s="35" t="s">
        <v>20</v>
      </c>
      <c r="K14" s="37" t="s">
        <v>21</v>
      </c>
      <c r="L14" s="37" t="s">
        <v>22</v>
      </c>
      <c r="M14" s="37" t="s">
        <v>23</v>
      </c>
      <c r="N14" s="38" t="s">
        <v>24</v>
      </c>
      <c r="O14" s="38"/>
      <c r="P14" s="38"/>
      <c r="Q14" s="38"/>
      <c r="R14" s="38"/>
      <c r="S14" s="38"/>
      <c r="T14" s="39" t="s">
        <v>25</v>
      </c>
      <c r="U14" s="39"/>
      <c r="V14" s="39"/>
      <c r="W14" s="39"/>
      <c r="X14" s="39"/>
      <c r="Y14" s="39"/>
      <c r="Z14" s="40" t="s">
        <v>26</v>
      </c>
      <c r="AA14" s="39"/>
      <c r="AB14" s="39"/>
      <c r="AC14" s="39"/>
      <c r="AD14" s="39"/>
      <c r="AE14" s="41"/>
    </row>
    <row r="15" spans="2:31" ht="69.75" customHeight="1" x14ac:dyDescent="0.25">
      <c r="B15" s="42"/>
      <c r="C15" s="43"/>
      <c r="D15" s="44"/>
      <c r="E15" s="44"/>
      <c r="F15" s="45"/>
      <c r="G15" s="44"/>
      <c r="H15" s="44"/>
      <c r="I15" s="44"/>
      <c r="J15" s="44"/>
      <c r="K15" s="46"/>
      <c r="L15" s="46"/>
      <c r="M15" s="46"/>
      <c r="N15" s="47" t="s">
        <v>27</v>
      </c>
      <c r="O15" s="47" t="s">
        <v>28</v>
      </c>
      <c r="P15" s="47" t="s">
        <v>29</v>
      </c>
      <c r="Q15" s="47" t="s">
        <v>30</v>
      </c>
      <c r="R15" s="47" t="s">
        <v>31</v>
      </c>
      <c r="S15" s="48" t="s">
        <v>32</v>
      </c>
      <c r="T15" s="47" t="s">
        <v>27</v>
      </c>
      <c r="U15" s="47" t="s">
        <v>28</v>
      </c>
      <c r="V15" s="47" t="s">
        <v>29</v>
      </c>
      <c r="W15" s="47" t="s">
        <v>30</v>
      </c>
      <c r="X15" s="47" t="s">
        <v>31</v>
      </c>
      <c r="Y15" s="49" t="s">
        <v>32</v>
      </c>
      <c r="Z15" s="50" t="s">
        <v>27</v>
      </c>
      <c r="AA15" s="47" t="s">
        <v>28</v>
      </c>
      <c r="AB15" s="47" t="s">
        <v>29</v>
      </c>
      <c r="AC15" s="47" t="s">
        <v>30</v>
      </c>
      <c r="AD15" s="47" t="s">
        <v>31</v>
      </c>
      <c r="AE15" s="51" t="s">
        <v>32</v>
      </c>
    </row>
    <row r="16" spans="2:31" ht="88.5" customHeight="1" thickBot="1" x14ac:dyDescent="0.3">
      <c r="B16" s="52"/>
      <c r="C16" s="53"/>
      <c r="D16" s="54" t="s">
        <v>33</v>
      </c>
      <c r="E16" s="55"/>
      <c r="F16" s="56"/>
      <c r="G16" s="54" t="s">
        <v>34</v>
      </c>
      <c r="H16" s="54" t="s">
        <v>35</v>
      </c>
      <c r="I16" s="55"/>
      <c r="J16" s="55"/>
      <c r="K16" s="57" t="s">
        <v>36</v>
      </c>
      <c r="L16" s="57" t="s">
        <v>36</v>
      </c>
      <c r="M16" s="57" t="s">
        <v>36</v>
      </c>
      <c r="N16" s="54" t="s">
        <v>34</v>
      </c>
      <c r="O16" s="54" t="s">
        <v>34</v>
      </c>
      <c r="P16" s="54" t="s">
        <v>34</v>
      </c>
      <c r="Q16" s="54" t="s">
        <v>34</v>
      </c>
      <c r="R16" s="54" t="s">
        <v>34</v>
      </c>
      <c r="S16" s="54" t="s">
        <v>34</v>
      </c>
      <c r="T16" s="58" t="s">
        <v>36</v>
      </c>
      <c r="U16" s="58" t="s">
        <v>36</v>
      </c>
      <c r="V16" s="58" t="s">
        <v>36</v>
      </c>
      <c r="W16" s="58" t="s">
        <v>36</v>
      </c>
      <c r="X16" s="58" t="s">
        <v>36</v>
      </c>
      <c r="Y16" s="57" t="s">
        <v>36</v>
      </c>
      <c r="Z16" s="59" t="s">
        <v>36</v>
      </c>
      <c r="AA16" s="58" t="s">
        <v>36</v>
      </c>
      <c r="AB16" s="58" t="s">
        <v>36</v>
      </c>
      <c r="AC16" s="58" t="s">
        <v>36</v>
      </c>
      <c r="AD16" s="58" t="s">
        <v>36</v>
      </c>
      <c r="AE16" s="60" t="s">
        <v>36</v>
      </c>
    </row>
    <row r="17" spans="1:33" x14ac:dyDescent="0.25">
      <c r="B17" s="61"/>
      <c r="C17" s="62" t="s">
        <v>37</v>
      </c>
      <c r="D17" s="63"/>
      <c r="E17" s="63"/>
      <c r="F17" s="64"/>
      <c r="G17" s="65"/>
      <c r="H17" s="65"/>
      <c r="I17" s="63"/>
      <c r="J17" s="63"/>
      <c r="K17" s="66">
        <f>Y17*1.18</f>
        <v>800.55477041748475</v>
      </c>
      <c r="L17" s="67"/>
      <c r="M17" s="66"/>
      <c r="N17" s="65"/>
      <c r="O17" s="65"/>
      <c r="P17" s="65"/>
      <c r="Q17" s="65"/>
      <c r="R17" s="65"/>
      <c r="S17" s="68"/>
      <c r="T17" s="69">
        <f>T19+T30+T90+T95+T99</f>
        <v>150.60769508260003</v>
      </c>
      <c r="U17" s="69">
        <f>U19+U30+U90+U95+U99+U126+U124</f>
        <v>132.76598941078942</v>
      </c>
      <c r="V17" s="69">
        <f>V19+V30+V90+V95+V99</f>
        <v>131.5405375254943</v>
      </c>
      <c r="W17" s="69">
        <f>W19+W30+W90+W95+W99</f>
        <v>129.12431990224155</v>
      </c>
      <c r="X17" s="69">
        <f>X19+X30+X90+X95+X99</f>
        <v>134.39770419538729</v>
      </c>
      <c r="Y17" s="69">
        <f>SUM(T17:X17)</f>
        <v>678.43624611651251</v>
      </c>
      <c r="Z17" s="70">
        <f>Z19+Z30+Z90+Z95+Z99</f>
        <v>177.71708019746799</v>
      </c>
      <c r="AA17" s="69">
        <f>AA19+AA30+AA90+AA95+AA99+AA126+AA124</f>
        <v>156.66386750473151</v>
      </c>
      <c r="AB17" s="69">
        <f>AB19+AB30+AB90+AB95+AB99</f>
        <v>155.21783428008328</v>
      </c>
      <c r="AC17" s="69">
        <f>AC19+AC30+AC90+AC95+AC99</f>
        <v>152.36669748464499</v>
      </c>
      <c r="AD17" s="69">
        <f>AD19+AD30+AD90+AD95+AD99</f>
        <v>158.589290950557</v>
      </c>
      <c r="AE17" s="71">
        <f>SUM(Z17:AD17)</f>
        <v>800.55477041748475</v>
      </c>
      <c r="AF17" s="72"/>
    </row>
    <row r="18" spans="1:33" x14ac:dyDescent="0.25">
      <c r="B18" s="73"/>
      <c r="C18" s="74" t="s">
        <v>38</v>
      </c>
      <c r="D18" s="75"/>
      <c r="E18" s="75"/>
      <c r="F18" s="76"/>
      <c r="G18" s="75"/>
      <c r="H18" s="75"/>
      <c r="I18" s="75"/>
      <c r="J18" s="75"/>
      <c r="K18" s="77">
        <f>K31+K91</f>
        <v>30.910473388800931</v>
      </c>
      <c r="L18" s="78"/>
      <c r="M18" s="78"/>
      <c r="N18" s="75"/>
      <c r="O18" s="75"/>
      <c r="P18" s="75"/>
      <c r="Q18" s="75"/>
      <c r="R18" s="75"/>
      <c r="S18" s="77"/>
      <c r="T18" s="77">
        <f>T31+T91</f>
        <v>4.4578040380093915</v>
      </c>
      <c r="U18" s="77">
        <f>U31+U91</f>
        <v>3.4981990248557238</v>
      </c>
      <c r="V18" s="77">
        <f>V31</f>
        <v>5.2543192739491147</v>
      </c>
      <c r="W18" s="77">
        <f>W31</f>
        <v>6.5175192748925008</v>
      </c>
      <c r="X18" s="77">
        <f>X31</f>
        <v>6.4674748194805014</v>
      </c>
      <c r="Y18" s="77">
        <f>SUM(T18:X18)</f>
        <v>26.19531643118723</v>
      </c>
      <c r="Z18" s="79">
        <f>T18*1.18</f>
        <v>5.2602087648510816</v>
      </c>
      <c r="AA18" s="79">
        <f>U18*1.18</f>
        <v>4.1278748493297535</v>
      </c>
      <c r="AB18" s="79">
        <f>V18*1.18</f>
        <v>6.2000967432599552</v>
      </c>
      <c r="AC18" s="79">
        <f>W18*1.18</f>
        <v>7.6906727443731508</v>
      </c>
      <c r="AD18" s="79">
        <f>X18*1.18</f>
        <v>7.6316202869869914</v>
      </c>
      <c r="AE18" s="71">
        <f>SUM(Z18:AD18)</f>
        <v>30.910473388800934</v>
      </c>
      <c r="AF18" s="72"/>
    </row>
    <row r="19" spans="1:33" x14ac:dyDescent="0.25">
      <c r="B19" s="80">
        <v>1</v>
      </c>
      <c r="C19" s="81" t="s">
        <v>39</v>
      </c>
      <c r="D19" s="48"/>
      <c r="E19" s="48"/>
      <c r="F19" s="82"/>
      <c r="G19" s="48"/>
      <c r="H19" s="48"/>
      <c r="I19" s="48"/>
      <c r="J19" s="48"/>
      <c r="K19" s="83">
        <f>Y19*1.18</f>
        <v>159.67259085859999</v>
      </c>
      <c r="L19" s="49"/>
      <c r="M19" s="49"/>
      <c r="N19" s="75"/>
      <c r="O19" s="75"/>
      <c r="P19" s="75"/>
      <c r="Q19" s="75"/>
      <c r="R19" s="75"/>
      <c r="S19" s="77"/>
      <c r="T19" s="83">
        <f>T24+T22</f>
        <v>28.505837169999996</v>
      </c>
      <c r="U19" s="83">
        <f>U24+U22</f>
        <v>20.236417990000003</v>
      </c>
      <c r="V19" s="83">
        <f>V24+V22</f>
        <v>30.826815070000002</v>
      </c>
      <c r="W19" s="83">
        <f>W24+W22</f>
        <v>28.220291520000004</v>
      </c>
      <c r="X19" s="83">
        <f>X24+X22</f>
        <v>27.526393214915256</v>
      </c>
      <c r="Y19" s="83">
        <f>SUM(T19:X19)</f>
        <v>135.31575496491524</v>
      </c>
      <c r="Z19" s="83">
        <f>Z24+Z22</f>
        <v>33.636887860599998</v>
      </c>
      <c r="AA19" s="83">
        <f>AA24+AA22</f>
        <v>23.878973228199996</v>
      </c>
      <c r="AB19" s="83">
        <f>AB24+AB22</f>
        <v>36.375641782599999</v>
      </c>
      <c r="AC19" s="83">
        <f>AC24+AC22</f>
        <v>33.299943993599996</v>
      </c>
      <c r="AD19" s="83">
        <f>AD24+AD22</f>
        <v>32.4811439936</v>
      </c>
      <c r="AE19" s="71">
        <f>SUM(Z19:AD19)</f>
        <v>159.67259085859999</v>
      </c>
      <c r="AF19" s="72"/>
    </row>
    <row r="20" spans="1:33" x14ac:dyDescent="0.25">
      <c r="B20" s="80"/>
      <c r="C20" s="84" t="str">
        <f>[1]Программа!D20</f>
        <v>в том числе ПИР</v>
      </c>
      <c r="D20" s="48"/>
      <c r="E20" s="48"/>
      <c r="F20" s="82"/>
      <c r="G20" s="48"/>
      <c r="H20" s="48"/>
      <c r="I20" s="48"/>
      <c r="J20" s="48"/>
      <c r="K20" s="83">
        <v>0</v>
      </c>
      <c r="L20" s="49"/>
      <c r="M20" s="49"/>
      <c r="N20" s="75"/>
      <c r="O20" s="75"/>
      <c r="P20" s="75"/>
      <c r="Q20" s="75"/>
      <c r="R20" s="75"/>
      <c r="S20" s="77"/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5">
        <v>0</v>
      </c>
      <c r="AA20" s="83">
        <v>0</v>
      </c>
      <c r="AB20" s="83">
        <v>0</v>
      </c>
      <c r="AC20" s="83">
        <v>0</v>
      </c>
      <c r="AD20" s="83">
        <v>0</v>
      </c>
      <c r="AE20" s="71">
        <f>SUM(Z20:AD20)</f>
        <v>0</v>
      </c>
      <c r="AF20" s="72"/>
    </row>
    <row r="21" spans="1:33" x14ac:dyDescent="0.25">
      <c r="B21" s="80"/>
      <c r="C21" s="84" t="str">
        <f>[1]Программа!D21</f>
        <v>Профильные объекты, в .т.ч.</v>
      </c>
      <c r="D21" s="48"/>
      <c r="E21" s="48"/>
      <c r="F21" s="82"/>
      <c r="G21" s="48"/>
      <c r="H21" s="48"/>
      <c r="I21" s="48"/>
      <c r="J21" s="48"/>
      <c r="K21" s="83"/>
      <c r="L21" s="49"/>
      <c r="M21" s="49"/>
      <c r="N21" s="75"/>
      <c r="O21" s="75"/>
      <c r="P21" s="75"/>
      <c r="Q21" s="75"/>
      <c r="R21" s="75"/>
      <c r="S21" s="77"/>
      <c r="T21" s="83"/>
      <c r="U21" s="83"/>
      <c r="V21" s="83"/>
      <c r="W21" s="83"/>
      <c r="X21" s="83"/>
      <c r="Y21" s="83"/>
      <c r="Z21" s="85"/>
      <c r="AA21" s="83"/>
      <c r="AB21" s="83"/>
      <c r="AC21" s="83"/>
      <c r="AD21" s="83"/>
      <c r="AE21" s="86"/>
      <c r="AF21" s="72"/>
    </row>
    <row r="22" spans="1:33" ht="31.5" x14ac:dyDescent="0.25">
      <c r="B22" s="80" t="s">
        <v>40</v>
      </c>
      <c r="C22" s="84" t="str">
        <f>[1]Программа!D22</f>
        <v>Реконструкция и перевооружение объектов  электросетевого хозяйства</v>
      </c>
      <c r="D22" s="48"/>
      <c r="E22" s="48"/>
      <c r="F22" s="82"/>
      <c r="G22" s="48"/>
      <c r="H22" s="48"/>
      <c r="I22" s="48"/>
      <c r="J22" s="48"/>
      <c r="K22" s="83">
        <f>Y22*1.18</f>
        <v>30.687199999999997</v>
      </c>
      <c r="L22" s="49"/>
      <c r="M22" s="49"/>
      <c r="N22" s="87"/>
      <c r="O22" s="87"/>
      <c r="P22" s="87"/>
      <c r="Q22" s="87"/>
      <c r="R22" s="87"/>
      <c r="S22" s="77"/>
      <c r="T22" s="83">
        <f>T23</f>
        <v>0</v>
      </c>
      <c r="U22" s="83">
        <f>U23</f>
        <v>0</v>
      </c>
      <c r="V22" s="83">
        <f>V23</f>
        <v>10.68</v>
      </c>
      <c r="W22" s="83">
        <f>W23</f>
        <v>8.01</v>
      </c>
      <c r="X22" s="83">
        <f>X23</f>
        <v>7.3161016949152549</v>
      </c>
      <c r="Y22" s="83">
        <f t="shared" ref="Y22:Y108" si="0">SUM(T22:X22)</f>
        <v>26.006101694915252</v>
      </c>
      <c r="Z22" s="85">
        <f>Z23</f>
        <v>0</v>
      </c>
      <c r="AA22" s="85">
        <f>AA23</f>
        <v>0</v>
      </c>
      <c r="AB22" s="85">
        <f>AB23</f>
        <v>12.602399999999999</v>
      </c>
      <c r="AC22" s="85">
        <f>AC23</f>
        <v>9.4517999999999986</v>
      </c>
      <c r="AD22" s="85">
        <f>AD23</f>
        <v>8.6330000000000009</v>
      </c>
      <c r="AE22" s="86">
        <f t="shared" ref="AE22:AE31" si="1">SUM(Z22:AD22)</f>
        <v>30.687199999999997</v>
      </c>
      <c r="AF22" s="72"/>
    </row>
    <row r="23" spans="1:33" x14ac:dyDescent="0.25">
      <c r="A23" s="16">
        <v>1</v>
      </c>
      <c r="B23" s="73" t="s">
        <v>41</v>
      </c>
      <c r="C23" s="88" t="str">
        <f>[1]Программа!D23</f>
        <v>Установка системы телемеханики и диспетчеризации</v>
      </c>
      <c r="D23" s="75" t="s">
        <v>42</v>
      </c>
      <c r="E23" s="75"/>
      <c r="F23" s="76"/>
      <c r="G23" s="89"/>
      <c r="H23" s="75"/>
      <c r="I23" s="75">
        <v>2017</v>
      </c>
      <c r="J23" s="75">
        <v>2019</v>
      </c>
      <c r="K23" s="77">
        <f>Y23*1.18</f>
        <v>30.687199999999997</v>
      </c>
      <c r="L23" s="78"/>
      <c r="M23" s="78"/>
      <c r="N23" s="89"/>
      <c r="O23" s="89"/>
      <c r="P23" s="89"/>
      <c r="Q23" s="89"/>
      <c r="R23" s="89"/>
      <c r="S23" s="77"/>
      <c r="T23" s="77">
        <f>[1]Программа!N23/1000</f>
        <v>0</v>
      </c>
      <c r="U23" s="77">
        <v>0</v>
      </c>
      <c r="V23" s="77">
        <f>'[1]приложение 1.2(2017)'!R18/1.18</f>
        <v>10.68</v>
      </c>
      <c r="W23" s="77">
        <f>[1]Программа!Q26/1000</f>
        <v>8.01</v>
      </c>
      <c r="X23" s="77">
        <f>[1]Программа!R27/1000</f>
        <v>7.3161016949152549</v>
      </c>
      <c r="Y23" s="77">
        <f t="shared" si="0"/>
        <v>26.006101694915252</v>
      </c>
      <c r="Z23" s="79">
        <f>T23*1.18</f>
        <v>0</v>
      </c>
      <c r="AA23" s="79">
        <f>U23*1.18</f>
        <v>0</v>
      </c>
      <c r="AB23" s="79">
        <f>V23*1.18</f>
        <v>12.602399999999999</v>
      </c>
      <c r="AC23" s="79">
        <f>W23*1.18</f>
        <v>9.4517999999999986</v>
      </c>
      <c r="AD23" s="79">
        <f>X23*1.18</f>
        <v>8.6330000000000009</v>
      </c>
      <c r="AE23" s="90">
        <f t="shared" si="1"/>
        <v>30.687199999999997</v>
      </c>
      <c r="AF23" s="72"/>
    </row>
    <row r="24" spans="1:33" ht="37.5" customHeight="1" x14ac:dyDescent="0.25">
      <c r="B24" s="80" t="s">
        <v>43</v>
      </c>
      <c r="C24" s="81" t="s">
        <v>44</v>
      </c>
      <c r="D24" s="48"/>
      <c r="E24" s="48"/>
      <c r="F24" s="82"/>
      <c r="G24" s="87"/>
      <c r="H24" s="87"/>
      <c r="I24" s="87"/>
      <c r="J24" s="87"/>
      <c r="K24" s="83">
        <f>SUM(K25:K29)</f>
        <v>128.9853908586</v>
      </c>
      <c r="L24" s="49"/>
      <c r="M24" s="91"/>
      <c r="N24" s="92">
        <f>SUM(N25:N29)</f>
        <v>1621</v>
      </c>
      <c r="O24" s="92">
        <f>SUM(O25:O29)</f>
        <v>951</v>
      </c>
      <c r="P24" s="92">
        <f>SUM(P25:P29)</f>
        <v>951</v>
      </c>
      <c r="Q24" s="92">
        <f>SUM(Q25:Q29)</f>
        <v>952</v>
      </c>
      <c r="R24" s="92">
        <f>SUM(R25:R29)</f>
        <v>952</v>
      </c>
      <c r="S24" s="92"/>
      <c r="T24" s="83">
        <f>SUM(T25:T29)</f>
        <v>28.505837169999996</v>
      </c>
      <c r="U24" s="83">
        <f>SUM(U25:U29)</f>
        <v>20.236417990000003</v>
      </c>
      <c r="V24" s="83">
        <f>SUM(V25:V29)</f>
        <v>20.146815070000002</v>
      </c>
      <c r="W24" s="83">
        <f>SUM(W25:W29)</f>
        <v>20.210291520000002</v>
      </c>
      <c r="X24" s="83">
        <f>SUM(X25:X29)</f>
        <v>20.210291520000002</v>
      </c>
      <c r="Y24" s="83">
        <f t="shared" si="0"/>
        <v>109.30965327</v>
      </c>
      <c r="Z24" s="83">
        <f>SUM(Z25:Z29)</f>
        <v>33.636887860599998</v>
      </c>
      <c r="AA24" s="83">
        <f>SUM(AA25:AA29)</f>
        <v>23.878973228199996</v>
      </c>
      <c r="AB24" s="83">
        <f>SUM(AB25:AB29)</f>
        <v>23.773241782599996</v>
      </c>
      <c r="AC24" s="83">
        <f>SUM(AC25:AC29)</f>
        <v>23.848143993599997</v>
      </c>
      <c r="AD24" s="83">
        <f>SUM(AD25:AD29)</f>
        <v>23.848143993599997</v>
      </c>
      <c r="AE24" s="86">
        <f t="shared" si="1"/>
        <v>128.98539085859997</v>
      </c>
    </row>
    <row r="25" spans="1:33" ht="60.75" customHeight="1" x14ac:dyDescent="0.25">
      <c r="A25" s="16">
        <v>1</v>
      </c>
      <c r="B25" s="73" t="s">
        <v>45</v>
      </c>
      <c r="C25" s="93" t="str">
        <f>[1]Программа!D29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D25" s="75" t="s">
        <v>42</v>
      </c>
      <c r="E25" s="75"/>
      <c r="F25" s="94"/>
      <c r="G25" s="89">
        <f>S25</f>
        <v>814</v>
      </c>
      <c r="H25" s="77">
        <v>91.65</v>
      </c>
      <c r="I25" s="75">
        <v>2015</v>
      </c>
      <c r="J25" s="75">
        <v>2019</v>
      </c>
      <c r="K25" s="77">
        <f t="shared" ref="K25:K30" si="2">Y25*1.18</f>
        <v>10.4372145072</v>
      </c>
      <c r="L25" s="78"/>
      <c r="M25" s="49"/>
      <c r="N25" s="95">
        <f>[1]Программа!K29</f>
        <v>414</v>
      </c>
      <c r="O25" s="95">
        <f>[1]Программа!K34</f>
        <v>100</v>
      </c>
      <c r="P25" s="95">
        <f>[1]Программа!K39</f>
        <v>100</v>
      </c>
      <c r="Q25" s="95">
        <f>[1]Программа!K44</f>
        <v>100</v>
      </c>
      <c r="R25" s="95">
        <f>[1]Программа!K49</f>
        <v>100</v>
      </c>
      <c r="S25" s="83">
        <f>SUM(N25:R25)</f>
        <v>814</v>
      </c>
      <c r="T25" s="77">
        <f>[1]Программа!S29/1000</f>
        <v>5.0100866399999999</v>
      </c>
      <c r="U25" s="77">
        <f>[1]Программа!S34/1000</f>
        <v>0.95875260000000018</v>
      </c>
      <c r="V25" s="77">
        <f>[1]Программа!S39/1000</f>
        <v>0.95875260000000018</v>
      </c>
      <c r="W25" s="77">
        <f>[1]Программа!S44/1000</f>
        <v>0.95875260000000018</v>
      </c>
      <c r="X25" s="77">
        <f>[1]Программа!S49/1000</f>
        <v>0.95875260000000018</v>
      </c>
      <c r="Y25" s="77">
        <f t="shared" si="0"/>
        <v>8.8450970400000006</v>
      </c>
      <c r="Z25" s="79">
        <f t="shared" ref="Z25:AD29" si="3">T25*1.18</f>
        <v>5.9119022351999995</v>
      </c>
      <c r="AA25" s="79">
        <f t="shared" si="3"/>
        <v>1.1313280680000002</v>
      </c>
      <c r="AB25" s="79">
        <f t="shared" si="3"/>
        <v>1.1313280680000002</v>
      </c>
      <c r="AC25" s="79">
        <f t="shared" si="3"/>
        <v>1.1313280680000002</v>
      </c>
      <c r="AD25" s="79">
        <f t="shared" si="3"/>
        <v>1.1313280680000002</v>
      </c>
      <c r="AE25" s="90">
        <f t="shared" si="1"/>
        <v>10.4372145072</v>
      </c>
      <c r="AF25" s="96"/>
      <c r="AG25" s="95"/>
    </row>
    <row r="26" spans="1:33" ht="54.75" customHeight="1" x14ac:dyDescent="0.25">
      <c r="A26" s="16">
        <f>A25+1</f>
        <v>2</v>
      </c>
      <c r="B26" s="73" t="s">
        <v>46</v>
      </c>
      <c r="C26" s="93" t="str">
        <f>[1]Программа!D30</f>
        <v>Установка учетов с АСКУЭ на границе балансовой принадлежности с потребителями, запитанными от воздушных линий 0,4 кВ</v>
      </c>
      <c r="D26" s="75" t="s">
        <v>42</v>
      </c>
      <c r="E26" s="75"/>
      <c r="F26" s="94"/>
      <c r="G26" s="89">
        <f>S26</f>
        <v>3350</v>
      </c>
      <c r="H26" s="77">
        <v>586.9</v>
      </c>
      <c r="I26" s="75">
        <v>2015</v>
      </c>
      <c r="J26" s="75">
        <v>2019</v>
      </c>
      <c r="K26" s="77">
        <f t="shared" si="2"/>
        <v>62.465210844799991</v>
      </c>
      <c r="L26" s="78"/>
      <c r="M26" s="78"/>
      <c r="N26" s="95">
        <f>[1]Программа!K30</f>
        <v>950</v>
      </c>
      <c r="O26" s="95">
        <f>[1]Программа!K35</f>
        <v>600</v>
      </c>
      <c r="P26" s="95">
        <f>[1]Программа!K40</f>
        <v>600</v>
      </c>
      <c r="Q26" s="95">
        <f>[1]Программа!K45</f>
        <v>600</v>
      </c>
      <c r="R26" s="95">
        <f>[1]Программа!K50</f>
        <v>600</v>
      </c>
      <c r="S26" s="83">
        <f>SUM(N26:R26)</f>
        <v>3350</v>
      </c>
      <c r="T26" s="77">
        <f>[1]Программа!S30/1000</f>
        <v>14.270359359999999</v>
      </c>
      <c r="U26" s="77">
        <f>[1]Программа!S35/1000</f>
        <v>9.6665650000000003</v>
      </c>
      <c r="V26" s="77">
        <f>[1]Программа!S40/1000</f>
        <v>9.6665650000000003</v>
      </c>
      <c r="W26" s="77">
        <f>[1]Программа!S45/1000</f>
        <v>9.6665650000000003</v>
      </c>
      <c r="X26" s="77">
        <f>[1]Программа!S50/1000</f>
        <v>9.6665650000000003</v>
      </c>
      <c r="Y26" s="77">
        <f t="shared" si="0"/>
        <v>52.936619359999995</v>
      </c>
      <c r="Z26" s="79">
        <f t="shared" si="3"/>
        <v>16.839024044799999</v>
      </c>
      <c r="AA26" s="79">
        <f t="shared" si="3"/>
        <v>11.4065467</v>
      </c>
      <c r="AB26" s="79">
        <f t="shared" si="3"/>
        <v>11.4065467</v>
      </c>
      <c r="AC26" s="79">
        <f t="shared" si="3"/>
        <v>11.4065467</v>
      </c>
      <c r="AD26" s="79">
        <f t="shared" si="3"/>
        <v>11.4065467</v>
      </c>
      <c r="AE26" s="90">
        <f t="shared" si="1"/>
        <v>62.465210844799998</v>
      </c>
    </row>
    <row r="27" spans="1:33" ht="30.75" customHeight="1" x14ac:dyDescent="0.25">
      <c r="A27" s="16">
        <f>A26+1</f>
        <v>3</v>
      </c>
      <c r="B27" s="73" t="s">
        <v>47</v>
      </c>
      <c r="C27" s="93" t="str">
        <f>[1]Программа!D31</f>
        <v>Монтаж устройств передачи данных для АСКУЭ в ТП</v>
      </c>
      <c r="D27" s="75" t="s">
        <v>42</v>
      </c>
      <c r="E27" s="75"/>
      <c r="F27" s="94"/>
      <c r="G27" s="89">
        <f>S27</f>
        <v>497</v>
      </c>
      <c r="H27" s="97"/>
      <c r="I27" s="75">
        <v>2015</v>
      </c>
      <c r="J27" s="75">
        <v>2019</v>
      </c>
      <c r="K27" s="77">
        <f t="shared" si="2"/>
        <v>36.969880672999999</v>
      </c>
      <c r="L27" s="78"/>
      <c r="M27" s="78"/>
      <c r="N27" s="95">
        <f>[1]Программа!K31</f>
        <v>71</v>
      </c>
      <c r="O27" s="95">
        <f>[1]Программа!K36</f>
        <v>106</v>
      </c>
      <c r="P27" s="95">
        <f>[1]Программа!K41</f>
        <v>106</v>
      </c>
      <c r="Q27" s="95">
        <f>[1]Программа!K46</f>
        <v>107</v>
      </c>
      <c r="R27" s="95">
        <f>[1]Программа!K51</f>
        <v>107</v>
      </c>
      <c r="S27" s="83">
        <f>SUM(N27:R27)</f>
        <v>497</v>
      </c>
      <c r="T27" s="77">
        <f>[1]Программа!S31/1000</f>
        <v>4.9708606099999999</v>
      </c>
      <c r="U27" s="77">
        <f>[1]Программа!S36/1000</f>
        <v>6.55814846</v>
      </c>
      <c r="V27" s="77">
        <f>[1]Программа!S41/1000</f>
        <v>6.55814846</v>
      </c>
      <c r="W27" s="77">
        <f>[1]Программа!S46/1000</f>
        <v>6.6216249100000004</v>
      </c>
      <c r="X27" s="77">
        <f>[1]Программа!S51/1000</f>
        <v>6.6216249100000004</v>
      </c>
      <c r="Y27" s="77">
        <f t="shared" si="0"/>
        <v>31.330407350000002</v>
      </c>
      <c r="Z27" s="79">
        <f t="shared" si="3"/>
        <v>5.8656155197999995</v>
      </c>
      <c r="AA27" s="79">
        <f t="shared" si="3"/>
        <v>7.7386151827999994</v>
      </c>
      <c r="AB27" s="79">
        <f t="shared" si="3"/>
        <v>7.7386151827999994</v>
      </c>
      <c r="AC27" s="79">
        <f t="shared" si="3"/>
        <v>7.8135173937999998</v>
      </c>
      <c r="AD27" s="79">
        <f t="shared" si="3"/>
        <v>7.8135173937999998</v>
      </c>
      <c r="AE27" s="90">
        <f t="shared" si="1"/>
        <v>36.969880672999999</v>
      </c>
    </row>
    <row r="28" spans="1:33" ht="36.75" customHeight="1" x14ac:dyDescent="0.25">
      <c r="A28" s="16">
        <f>A27+1</f>
        <v>4</v>
      </c>
      <c r="B28" s="73" t="s">
        <v>48</v>
      </c>
      <c r="C28" s="93" t="str">
        <f>[1]Программа!D32</f>
        <v>Монтаж системы сигнализации в трансформаторной подстанции</v>
      </c>
      <c r="D28" s="75" t="s">
        <v>42</v>
      </c>
      <c r="E28" s="75"/>
      <c r="F28" s="94"/>
      <c r="G28" s="89">
        <f>S28</f>
        <v>591</v>
      </c>
      <c r="H28" s="89"/>
      <c r="I28" s="75">
        <v>2015</v>
      </c>
      <c r="J28" s="75">
        <v>2019</v>
      </c>
      <c r="K28" s="77">
        <f t="shared" si="2"/>
        <v>15.109986010199998</v>
      </c>
      <c r="L28" s="78"/>
      <c r="M28" s="78"/>
      <c r="N28" s="95">
        <f>[1]Программа!K32</f>
        <v>119</v>
      </c>
      <c r="O28" s="95">
        <f>[1]Программа!K37</f>
        <v>118</v>
      </c>
      <c r="P28" s="95">
        <f>[1]Программа!K42</f>
        <v>118</v>
      </c>
      <c r="Q28" s="95">
        <f>[1]Программа!K47</f>
        <v>118</v>
      </c>
      <c r="R28" s="95">
        <f>[1]Программа!K52</f>
        <v>118</v>
      </c>
      <c r="S28" s="83">
        <f>SUM(N28:R28)</f>
        <v>591</v>
      </c>
      <c r="T28" s="77">
        <f>[1]Программа!S32/1000</f>
        <v>2.57834801</v>
      </c>
      <c r="U28" s="77">
        <f>[1]Программа!S37/1000</f>
        <v>2.5566812200000002</v>
      </c>
      <c r="V28" s="77">
        <f>[1]Программа!S42/1000</f>
        <v>2.5566812200000002</v>
      </c>
      <c r="W28" s="77">
        <f>[1]Программа!S47/1000</f>
        <v>2.5566812200000002</v>
      </c>
      <c r="X28" s="77">
        <f>[1]Программа!S52/1000</f>
        <v>2.5566812200000002</v>
      </c>
      <c r="Y28" s="77">
        <f t="shared" si="0"/>
        <v>12.80507289</v>
      </c>
      <c r="Z28" s="79">
        <f t="shared" si="3"/>
        <v>3.0424506517999999</v>
      </c>
      <c r="AA28" s="79">
        <f t="shared" si="3"/>
        <v>3.0168838396000002</v>
      </c>
      <c r="AB28" s="79">
        <f t="shared" si="3"/>
        <v>3.0168838396000002</v>
      </c>
      <c r="AC28" s="79">
        <f t="shared" si="3"/>
        <v>3.0168838396000002</v>
      </c>
      <c r="AD28" s="79">
        <f t="shared" si="3"/>
        <v>3.0168838396000002</v>
      </c>
      <c r="AE28" s="90">
        <f t="shared" si="1"/>
        <v>15.1099860102</v>
      </c>
    </row>
    <row r="29" spans="1:33" ht="36.75" customHeight="1" x14ac:dyDescent="0.25">
      <c r="A29" s="16">
        <f>A28+1</f>
        <v>5</v>
      </c>
      <c r="B29" s="73" t="s">
        <v>49</v>
      </c>
      <c r="C29" s="93" t="str">
        <f>[1]Программа!D33</f>
        <v>Монтаж системы учета с АСКУЭ в ТП</v>
      </c>
      <c r="D29" s="75" t="s">
        <v>42</v>
      </c>
      <c r="E29" s="75"/>
      <c r="F29" s="94"/>
      <c r="G29" s="89">
        <f>S29</f>
        <v>175</v>
      </c>
      <c r="H29" s="89"/>
      <c r="I29" s="75">
        <v>2015</v>
      </c>
      <c r="J29" s="75">
        <v>2019</v>
      </c>
      <c r="K29" s="77">
        <f t="shared" si="2"/>
        <v>4.0030988234000011</v>
      </c>
      <c r="L29" s="78"/>
      <c r="M29" s="78"/>
      <c r="N29" s="95">
        <f>[1]Программа!K33</f>
        <v>67</v>
      </c>
      <c r="O29" s="95">
        <f>[1]Программа!K38</f>
        <v>27</v>
      </c>
      <c r="P29" s="95">
        <f>[1]Программа!K43</f>
        <v>27</v>
      </c>
      <c r="Q29" s="95">
        <f>[1]Программа!K48</f>
        <v>27</v>
      </c>
      <c r="R29" s="95">
        <f>[1]Программа!K53</f>
        <v>27</v>
      </c>
      <c r="S29" s="83">
        <f>SUM(N29:R29)</f>
        <v>175</v>
      </c>
      <c r="T29" s="77">
        <f>[1]Программа!S33/1000</f>
        <v>1.67618255</v>
      </c>
      <c r="U29" s="77">
        <f>[1]Программа!S38/1000</f>
        <v>0.49627070999999995</v>
      </c>
      <c r="V29" s="77">
        <f>[1]Программа!S43/1000</f>
        <v>0.40666779000000003</v>
      </c>
      <c r="W29" s="77">
        <f>[1]Программа!S48/1000</f>
        <v>0.40666779000000003</v>
      </c>
      <c r="X29" s="77">
        <f>[1]Программа!S53/1000</f>
        <v>0.40666779000000003</v>
      </c>
      <c r="Y29" s="77">
        <f t="shared" si="0"/>
        <v>3.3924566300000008</v>
      </c>
      <c r="Z29" s="79">
        <f t="shared" si="3"/>
        <v>1.977895409</v>
      </c>
      <c r="AA29" s="79">
        <f t="shared" si="3"/>
        <v>0.5855994377999999</v>
      </c>
      <c r="AB29" s="79">
        <f t="shared" si="3"/>
        <v>0.47986799219999998</v>
      </c>
      <c r="AC29" s="79">
        <f t="shared" si="3"/>
        <v>0.47986799219999998</v>
      </c>
      <c r="AD29" s="79">
        <f t="shared" si="3"/>
        <v>0.47986799219999998</v>
      </c>
      <c r="AE29" s="90">
        <f t="shared" si="1"/>
        <v>4.0030988234000002</v>
      </c>
    </row>
    <row r="30" spans="1:33" x14ac:dyDescent="0.25">
      <c r="B30" s="80" t="s">
        <v>50</v>
      </c>
      <c r="C30" s="81" t="s">
        <v>51</v>
      </c>
      <c r="D30" s="48"/>
      <c r="E30" s="48"/>
      <c r="F30" s="82"/>
      <c r="G30" s="48"/>
      <c r="H30" s="48"/>
      <c r="I30" s="48"/>
      <c r="J30" s="48"/>
      <c r="K30" s="83">
        <f t="shared" si="2"/>
        <v>439.52139751230038</v>
      </c>
      <c r="L30" s="49"/>
      <c r="M30" s="49"/>
      <c r="N30" s="75"/>
      <c r="O30" s="75"/>
      <c r="P30" s="75"/>
      <c r="Q30" s="75"/>
      <c r="R30" s="75"/>
      <c r="S30" s="83"/>
      <c r="T30" s="83">
        <f>T32+T33</f>
        <v>69.047770592600017</v>
      </c>
      <c r="U30" s="83">
        <f>U32+U33</f>
        <v>32.746027015209435</v>
      </c>
      <c r="V30" s="83">
        <f>V32+V33</f>
        <v>85.182047361934963</v>
      </c>
      <c r="W30" s="83">
        <f>W32+W33</f>
        <v>93.107418212750019</v>
      </c>
      <c r="X30" s="83">
        <f>X32+X33</f>
        <v>92.392497421150011</v>
      </c>
      <c r="Y30" s="83">
        <f t="shared" si="0"/>
        <v>372.4757606036444</v>
      </c>
      <c r="Z30" s="85">
        <f>Z32+Z33</f>
        <v>81.476369299267986</v>
      </c>
      <c r="AA30" s="83">
        <f>AA32+AA33</f>
        <v>38.640311877947127</v>
      </c>
      <c r="AB30" s="83">
        <f>AB32+AB33</f>
        <v>100.51481588708324</v>
      </c>
      <c r="AC30" s="83">
        <f>AC32+AC33</f>
        <v>109.86675349104499</v>
      </c>
      <c r="AD30" s="83">
        <f>AD32+AD33</f>
        <v>109.02314695695699</v>
      </c>
      <c r="AE30" s="86">
        <f t="shared" si="1"/>
        <v>439.52139751230038</v>
      </c>
    </row>
    <row r="31" spans="1:33" x14ac:dyDescent="0.25">
      <c r="B31" s="73"/>
      <c r="C31" s="74" t="s">
        <v>38</v>
      </c>
      <c r="D31" s="75"/>
      <c r="E31" s="48"/>
      <c r="F31" s="82"/>
      <c r="G31" s="75"/>
      <c r="H31" s="75"/>
      <c r="I31" s="75"/>
      <c r="J31" s="75"/>
      <c r="K31" s="77">
        <f>K34</f>
        <v>28.89865338881253</v>
      </c>
      <c r="L31" s="78"/>
      <c r="M31" s="78"/>
      <c r="N31" s="75"/>
      <c r="O31" s="75"/>
      <c r="P31" s="75"/>
      <c r="Q31" s="75"/>
      <c r="R31" s="75"/>
      <c r="S31" s="83"/>
      <c r="T31" s="77">
        <f>T34</f>
        <v>4.1088040380093913</v>
      </c>
      <c r="U31" s="77">
        <f>U34</f>
        <v>2.1422668214757237</v>
      </c>
      <c r="V31" s="77">
        <f>V34</f>
        <v>5.2543192739491147</v>
      </c>
      <c r="W31" s="77">
        <f>W34</f>
        <v>6.5175192748925008</v>
      </c>
      <c r="X31" s="77">
        <f>X34</f>
        <v>6.4674748194805014</v>
      </c>
      <c r="Y31" s="77">
        <f t="shared" si="0"/>
        <v>24.49038422780723</v>
      </c>
      <c r="Z31" s="79">
        <f>T31*1.18</f>
        <v>4.8483887648510811</v>
      </c>
      <c r="AA31" s="79">
        <f>U31*1.18</f>
        <v>2.5278748493413539</v>
      </c>
      <c r="AB31" s="79">
        <f>V31*1.18</f>
        <v>6.2000967432599552</v>
      </c>
      <c r="AC31" s="79">
        <f>W31*1.18</f>
        <v>7.6906727443731508</v>
      </c>
      <c r="AD31" s="79">
        <f>X31*1.18</f>
        <v>7.6316202869869914</v>
      </c>
      <c r="AE31" s="90">
        <f t="shared" si="1"/>
        <v>28.89865338881253</v>
      </c>
    </row>
    <row r="32" spans="1:33" ht="30" customHeight="1" x14ac:dyDescent="0.25">
      <c r="B32" s="80" t="s">
        <v>52</v>
      </c>
      <c r="C32" s="81" t="s">
        <v>44</v>
      </c>
      <c r="D32" s="48"/>
      <c r="E32" s="48"/>
      <c r="F32" s="82"/>
      <c r="G32" s="48"/>
      <c r="H32" s="48"/>
      <c r="I32" s="48"/>
      <c r="J32" s="48"/>
      <c r="K32" s="77"/>
      <c r="L32" s="49"/>
      <c r="M32" s="49"/>
      <c r="N32" s="75"/>
      <c r="O32" s="75"/>
      <c r="P32" s="75"/>
      <c r="Q32" s="75"/>
      <c r="R32" s="75"/>
      <c r="S32" s="83"/>
      <c r="T32" s="77"/>
      <c r="U32" s="77"/>
      <c r="V32" s="77"/>
      <c r="W32" s="77"/>
      <c r="X32" s="77"/>
      <c r="Y32" s="83"/>
      <c r="Z32" s="79"/>
      <c r="AA32" s="77"/>
      <c r="AB32" s="77"/>
      <c r="AC32" s="77"/>
      <c r="AD32" s="77"/>
      <c r="AE32" s="86"/>
    </row>
    <row r="33" spans="1:31" x14ac:dyDescent="0.25">
      <c r="B33" s="80" t="s">
        <v>53</v>
      </c>
      <c r="C33" s="81" t="s">
        <v>54</v>
      </c>
      <c r="D33" s="75"/>
      <c r="E33" s="75"/>
      <c r="F33" s="76"/>
      <c r="G33" s="75"/>
      <c r="H33" s="75"/>
      <c r="I33" s="75"/>
      <c r="J33" s="75"/>
      <c r="K33" s="83">
        <f t="shared" ref="K33:K98" si="4">Y33*1.18</f>
        <v>439.52139751230038</v>
      </c>
      <c r="L33" s="78"/>
      <c r="M33" s="78"/>
      <c r="N33" s="48"/>
      <c r="O33" s="48"/>
      <c r="P33" s="48"/>
      <c r="Q33" s="48"/>
      <c r="R33" s="48"/>
      <c r="S33" s="83"/>
      <c r="T33" s="83">
        <f>T35+T39+T41+T46+T52+T64</f>
        <v>69.047770592600017</v>
      </c>
      <c r="U33" s="83">
        <f>U35+U39+U41+U46+U52+U64</f>
        <v>32.746027015209435</v>
      </c>
      <c r="V33" s="83">
        <f>V35+V39+V41+V46+V52+V64</f>
        <v>85.182047361934963</v>
      </c>
      <c r="W33" s="83">
        <f>W35+W39+W41+W46+W52+W64</f>
        <v>93.107418212750019</v>
      </c>
      <c r="X33" s="83">
        <f>X35+X39+X41+X46+X52+X64</f>
        <v>92.392497421150011</v>
      </c>
      <c r="Y33" s="83">
        <f>SUM(T33:X33)</f>
        <v>372.4757606036444</v>
      </c>
      <c r="Z33" s="85">
        <f>Z35+Z39+Z41+Z46+Z52+Z64</f>
        <v>81.476369299267986</v>
      </c>
      <c r="AA33" s="83">
        <f>AA35+AA39+AA41+AA46+AA52+AA64</f>
        <v>38.640311877947127</v>
      </c>
      <c r="AB33" s="83">
        <f>AB35+AB39+AB41+AB46+AB52+AB64</f>
        <v>100.51481588708324</v>
      </c>
      <c r="AC33" s="83">
        <f>AC35+AC39+AC41+AC46+AC52+AC64</f>
        <v>109.86675349104499</v>
      </c>
      <c r="AD33" s="83">
        <f>AD35+AD39+AD41+AD46+AD52+AD64</f>
        <v>109.02314695695699</v>
      </c>
      <c r="AE33" s="86">
        <f t="shared" ref="AE33:AE96" si="5">SUM(Z33:AD33)</f>
        <v>439.52139751230038</v>
      </c>
    </row>
    <row r="34" spans="1:31" x14ac:dyDescent="0.25">
      <c r="B34" s="73"/>
      <c r="C34" s="74" t="s">
        <v>38</v>
      </c>
      <c r="D34" s="75"/>
      <c r="E34" s="75"/>
      <c r="F34" s="76"/>
      <c r="G34" s="75"/>
      <c r="H34" s="75"/>
      <c r="I34" s="75"/>
      <c r="J34" s="75"/>
      <c r="K34" s="77">
        <f>Y34*1.18</f>
        <v>28.89865338881253</v>
      </c>
      <c r="L34" s="78"/>
      <c r="M34" s="78"/>
      <c r="N34" s="75"/>
      <c r="O34" s="75"/>
      <c r="P34" s="75"/>
      <c r="Q34" s="75"/>
      <c r="R34" s="75"/>
      <c r="S34" s="83"/>
      <c r="T34" s="77">
        <f>('[1]приложение 1.2. (2015)'!T16)/1.18</f>
        <v>4.1088040380093913</v>
      </c>
      <c r="U34" s="77">
        <f>('[1]приложение 1.2 (2016)'!S26+'[1]приложение 1.2 (2016)'!S32+'[1]приложение 1.2 (2016)'!S34)/1.18</f>
        <v>2.1422668214757237</v>
      </c>
      <c r="V34" s="77">
        <f>('[1]приложение 1.2(2017)'!S28+'[1]приложение 1.2(2017)'!S31+'[1]приложение 1.2(2017)'!S34+'[1]приложение 1.2(2017)'!S39)/1.18</f>
        <v>5.2543192739491147</v>
      </c>
      <c r="W34" s="77">
        <f>[1]Программа!Q55/1000</f>
        <v>6.5175192748925008</v>
      </c>
      <c r="X34" s="77">
        <f>[1]Программа!R55/1000</f>
        <v>6.4674748194805014</v>
      </c>
      <c r="Y34" s="77">
        <f>SUM(T34:X34)</f>
        <v>24.49038422780723</v>
      </c>
      <c r="Z34" s="79">
        <f>('[1]приложение 1.2. (2015)'!Z16)/1.18</f>
        <v>0</v>
      </c>
      <c r="AA34" s="77">
        <f>('[1]приложение 1.2 (2016)'!Y26+'[1]приложение 1.2 (2016)'!Y32+'[1]приложение 1.2 (2016)'!Y34)/1.18</f>
        <v>0</v>
      </c>
      <c r="AB34" s="77">
        <f>('[1]приложение 1.2(2017)'!Y28+'[1]приложение 1.2(2017)'!Y31+'[1]приложение 1.2(2017)'!Y34+'[1]приложение 1.2(2017)'!Y39)/1.18</f>
        <v>0</v>
      </c>
      <c r="AC34" s="77">
        <f>[1]Программа!W55/1000</f>
        <v>0</v>
      </c>
      <c r="AD34" s="77">
        <f>[1]Программа!X55/1000</f>
        <v>0</v>
      </c>
      <c r="AE34" s="90">
        <f t="shared" si="5"/>
        <v>0</v>
      </c>
    </row>
    <row r="35" spans="1:31" s="98" customFormat="1" x14ac:dyDescent="0.25">
      <c r="B35" s="80" t="s">
        <v>55</v>
      </c>
      <c r="C35" s="81" t="s">
        <v>56</v>
      </c>
      <c r="D35" s="48"/>
      <c r="E35" s="48"/>
      <c r="F35" s="82"/>
      <c r="G35" s="48"/>
      <c r="H35" s="48"/>
      <c r="I35" s="48"/>
      <c r="J35" s="48"/>
      <c r="K35" s="83">
        <f t="shared" si="4"/>
        <v>42.018277289532001</v>
      </c>
      <c r="L35" s="78"/>
      <c r="M35" s="49"/>
      <c r="N35" s="48">
        <f>SUM(N36:N38)</f>
        <v>0</v>
      </c>
      <c r="O35" s="48">
        <f>SUM(O36:O38)</f>
        <v>0</v>
      </c>
      <c r="P35" s="48">
        <f>SUM(P36:P38)</f>
        <v>0</v>
      </c>
      <c r="Q35" s="48">
        <f>SUM(Q36:Q38)</f>
        <v>1</v>
      </c>
      <c r="R35" s="48">
        <f>SUM(R36:R38)</f>
        <v>2</v>
      </c>
      <c r="S35" s="83"/>
      <c r="T35" s="83">
        <f>SUM(T36:T38)</f>
        <v>0</v>
      </c>
      <c r="U35" s="83">
        <f>SUM(U36:U38)</f>
        <v>0</v>
      </c>
      <c r="V35" s="83">
        <f>SUM(V36:V38)</f>
        <v>0</v>
      </c>
      <c r="W35" s="83">
        <f>SUM(W36:W38)</f>
        <v>11.869569855800002</v>
      </c>
      <c r="X35" s="83">
        <f>SUM(X36:X38)</f>
        <v>23.739139711600004</v>
      </c>
      <c r="Y35" s="83">
        <f t="shared" si="0"/>
        <v>35.608709567400005</v>
      </c>
      <c r="Z35" s="85">
        <f>SUM(Z36:Z38)</f>
        <v>0</v>
      </c>
      <c r="AA35" s="83">
        <f>SUM(AA36:AA38)</f>
        <v>0</v>
      </c>
      <c r="AB35" s="83">
        <f>SUM(AB36:AB38)</f>
        <v>0</v>
      </c>
      <c r="AC35" s="83">
        <f>SUM(AC36:AC38)</f>
        <v>14.006092429844001</v>
      </c>
      <c r="AD35" s="83">
        <f>SUM(AD36:AD38)</f>
        <v>28.012184859688002</v>
      </c>
      <c r="AE35" s="86">
        <f t="shared" si="5"/>
        <v>42.018277289532001</v>
      </c>
    </row>
    <row r="36" spans="1:31" ht="19.5" customHeight="1" x14ac:dyDescent="0.25">
      <c r="A36" s="16">
        <v>1</v>
      </c>
      <c r="B36" s="73" t="str">
        <f>"2.2.1."&amp;TEXT(A36,0)</f>
        <v>2.2.1.1</v>
      </c>
      <c r="C36" s="99" t="str">
        <f>[1]Программа!D58</f>
        <v>РП ТИЗ</v>
      </c>
      <c r="D36" s="75" t="s">
        <v>42</v>
      </c>
      <c r="E36" s="75"/>
      <c r="F36" s="76"/>
      <c r="G36" s="75">
        <f>[1]Программа!K58</f>
        <v>1</v>
      </c>
      <c r="H36" s="75"/>
      <c r="I36" s="95">
        <f>[1]Программа!F58</f>
        <v>2018</v>
      </c>
      <c r="J36" s="95">
        <f>I36</f>
        <v>2018</v>
      </c>
      <c r="K36" s="77">
        <f t="shared" si="4"/>
        <v>14.006092429844001</v>
      </c>
      <c r="L36" s="78"/>
      <c r="M36" s="78"/>
      <c r="N36" s="75"/>
      <c r="O36" s="75"/>
      <c r="P36" s="75"/>
      <c r="Q36" s="75">
        <f>G36</f>
        <v>1</v>
      </c>
      <c r="R36" s="75"/>
      <c r="S36" s="83">
        <f>SUM(N36:R36)</f>
        <v>1</v>
      </c>
      <c r="T36" s="77"/>
      <c r="U36" s="77"/>
      <c r="V36" s="77"/>
      <c r="W36" s="77">
        <f>[1]Программа!Q58/1000</f>
        <v>11.869569855800002</v>
      </c>
      <c r="X36" s="77"/>
      <c r="Y36" s="77">
        <f t="shared" si="0"/>
        <v>11.869569855800002</v>
      </c>
      <c r="Z36" s="79"/>
      <c r="AA36" s="77"/>
      <c r="AB36" s="77"/>
      <c r="AC36" s="77">
        <f>W36*1.18</f>
        <v>14.006092429844001</v>
      </c>
      <c r="AD36" s="77"/>
      <c r="AE36" s="90">
        <f t="shared" si="5"/>
        <v>14.006092429844001</v>
      </c>
    </row>
    <row r="37" spans="1:31" ht="19.5" customHeight="1" x14ac:dyDescent="0.25">
      <c r="A37" s="16">
        <f>A36+1</f>
        <v>2</v>
      </c>
      <c r="B37" s="73" t="str">
        <f>"2.2.1."&amp;TEXT(A37,0)</f>
        <v>2.2.1.2</v>
      </c>
      <c r="C37" s="99" t="str">
        <f>[1]Программа!D59</f>
        <v>РП мкр. Солнечная долина</v>
      </c>
      <c r="D37" s="75" t="s">
        <v>42</v>
      </c>
      <c r="E37" s="75"/>
      <c r="F37" s="76"/>
      <c r="G37" s="75">
        <f>[1]Программа!K59</f>
        <v>1</v>
      </c>
      <c r="H37" s="75"/>
      <c r="I37" s="95">
        <f>[1]Программа!F59</f>
        <v>2019</v>
      </c>
      <c r="J37" s="95">
        <f>I37</f>
        <v>2019</v>
      </c>
      <c r="K37" s="77">
        <f t="shared" si="4"/>
        <v>14.006092429844001</v>
      </c>
      <c r="L37" s="78"/>
      <c r="M37" s="78"/>
      <c r="N37" s="75"/>
      <c r="O37" s="75"/>
      <c r="P37" s="75"/>
      <c r="Q37" s="75"/>
      <c r="R37" s="75">
        <f>G37</f>
        <v>1</v>
      </c>
      <c r="S37" s="83">
        <f>SUM(N37:R37)</f>
        <v>1</v>
      </c>
      <c r="T37" s="77"/>
      <c r="U37" s="77"/>
      <c r="V37" s="77"/>
      <c r="W37" s="77"/>
      <c r="X37" s="77">
        <f>[1]Программа!R59/1000</f>
        <v>11.869569855800002</v>
      </c>
      <c r="Y37" s="77">
        <f t="shared" si="0"/>
        <v>11.869569855800002</v>
      </c>
      <c r="Z37" s="79"/>
      <c r="AA37" s="77"/>
      <c r="AB37" s="77"/>
      <c r="AC37" s="77"/>
      <c r="AD37" s="77">
        <f>X37*1.18</f>
        <v>14.006092429844001</v>
      </c>
      <c r="AE37" s="90">
        <f t="shared" si="5"/>
        <v>14.006092429844001</v>
      </c>
    </row>
    <row r="38" spans="1:31" ht="19.5" customHeight="1" x14ac:dyDescent="0.25">
      <c r="A38" s="16">
        <f>A37+1</f>
        <v>3</v>
      </c>
      <c r="B38" s="73" t="str">
        <f>"2.2.1."&amp;TEXT(A38,0)</f>
        <v>2.2.1.3</v>
      </c>
      <c r="C38" s="99" t="str">
        <f>[1]Программа!D60</f>
        <v>РП в Центральном районе города</v>
      </c>
      <c r="D38" s="75" t="s">
        <v>42</v>
      </c>
      <c r="E38" s="75"/>
      <c r="F38" s="76"/>
      <c r="G38" s="75">
        <f>[1]Программа!K60</f>
        <v>1</v>
      </c>
      <c r="H38" s="75"/>
      <c r="I38" s="95">
        <f>[1]Программа!F60</f>
        <v>2019</v>
      </c>
      <c r="J38" s="95">
        <f>I38</f>
        <v>2019</v>
      </c>
      <c r="K38" s="77">
        <f t="shared" si="4"/>
        <v>14.006092429844001</v>
      </c>
      <c r="L38" s="78"/>
      <c r="M38" s="78"/>
      <c r="N38" s="75"/>
      <c r="O38" s="75"/>
      <c r="P38" s="75"/>
      <c r="Q38" s="75"/>
      <c r="R38" s="75">
        <f>G38</f>
        <v>1</v>
      </c>
      <c r="S38" s="83">
        <f>SUM(N38:R38)</f>
        <v>1</v>
      </c>
      <c r="T38" s="77"/>
      <c r="U38" s="77"/>
      <c r="V38" s="77"/>
      <c r="W38" s="77"/>
      <c r="X38" s="77">
        <f>[1]Программа!R60/1000</f>
        <v>11.869569855800002</v>
      </c>
      <c r="Y38" s="77">
        <f t="shared" si="0"/>
        <v>11.869569855800002</v>
      </c>
      <c r="Z38" s="79"/>
      <c r="AA38" s="77"/>
      <c r="AB38" s="77"/>
      <c r="AC38" s="77"/>
      <c r="AD38" s="77">
        <f>X38*1.18</f>
        <v>14.006092429844001</v>
      </c>
      <c r="AE38" s="90">
        <f t="shared" si="5"/>
        <v>14.006092429844001</v>
      </c>
    </row>
    <row r="39" spans="1:31" s="98" customFormat="1" ht="106.5" customHeight="1" x14ac:dyDescent="0.25">
      <c r="B39" s="80" t="s">
        <v>57</v>
      </c>
      <c r="C39" s="100" t="s">
        <v>58</v>
      </c>
      <c r="D39" s="48"/>
      <c r="E39" s="48"/>
      <c r="F39" s="82"/>
      <c r="G39" s="48"/>
      <c r="H39" s="48"/>
      <c r="I39" s="48"/>
      <c r="J39" s="48"/>
      <c r="K39" s="83">
        <f t="shared" si="4"/>
        <v>8.1992392511999999</v>
      </c>
      <c r="L39" s="78"/>
      <c r="M39" s="49"/>
      <c r="N39" s="87" t="str">
        <f>N40</f>
        <v>1(2х0,630)/0,6</v>
      </c>
      <c r="O39" s="87">
        <f>O40</f>
        <v>0</v>
      </c>
      <c r="P39" s="87">
        <f>P40</f>
        <v>0</v>
      </c>
      <c r="Q39" s="87">
        <f>Q40</f>
        <v>0</v>
      </c>
      <c r="R39" s="87">
        <f>R40</f>
        <v>0</v>
      </c>
      <c r="S39" s="83"/>
      <c r="T39" s="83">
        <f>T40</f>
        <v>6.9485078400000004</v>
      </c>
      <c r="U39" s="83">
        <f>U40</f>
        <v>0</v>
      </c>
      <c r="V39" s="83">
        <f>V40</f>
        <v>0</v>
      </c>
      <c r="W39" s="83">
        <f>W40</f>
        <v>0</v>
      </c>
      <c r="X39" s="83">
        <f>X40</f>
        <v>0</v>
      </c>
      <c r="Y39" s="83">
        <f t="shared" si="0"/>
        <v>6.9485078400000004</v>
      </c>
      <c r="Z39" s="85">
        <f>Z40</f>
        <v>8.1992392511999999</v>
      </c>
      <c r="AA39" s="83">
        <f>AA40</f>
        <v>0</v>
      </c>
      <c r="AB39" s="83">
        <f>AB40</f>
        <v>0</v>
      </c>
      <c r="AC39" s="83">
        <f>AC40</f>
        <v>0</v>
      </c>
      <c r="AD39" s="83">
        <f>AD40</f>
        <v>0</v>
      </c>
      <c r="AE39" s="86">
        <f t="shared" si="5"/>
        <v>8.1992392511999999</v>
      </c>
    </row>
    <row r="40" spans="1:31" ht="19.5" customHeight="1" x14ac:dyDescent="0.25">
      <c r="A40" s="16">
        <v>1</v>
      </c>
      <c r="B40" s="73" t="str">
        <f>"2.2.2."&amp;TEXT(A40,0)</f>
        <v>2.2.2.1</v>
      </c>
      <c r="C40" s="101" t="str">
        <f>[1]Программа!D63</f>
        <v xml:space="preserve">мкр. Солнечная долина </v>
      </c>
      <c r="D40" s="75" t="s">
        <v>42</v>
      </c>
      <c r="E40" s="75"/>
      <c r="F40" s="102"/>
      <c r="G40" s="89" t="str">
        <f>CONCATENATE([1]Программа!K63,"(",[1]Программа!L63,")","/",[1]Программа!H63)</f>
        <v>1(2х0,630)/0,6</v>
      </c>
      <c r="H40" s="89"/>
      <c r="I40" s="95">
        <f>[1]Программа!F63</f>
        <v>2015</v>
      </c>
      <c r="J40" s="95">
        <f>I40</f>
        <v>2015</v>
      </c>
      <c r="K40" s="77">
        <f t="shared" si="4"/>
        <v>8.1992392511999999</v>
      </c>
      <c r="L40" s="78"/>
      <c r="M40" s="78"/>
      <c r="N40" s="89" t="str">
        <f>G40</f>
        <v>1(2х0,630)/0,6</v>
      </c>
      <c r="O40" s="75"/>
      <c r="P40" s="75"/>
      <c r="Q40" s="75"/>
      <c r="R40" s="75"/>
      <c r="S40" s="83" t="str">
        <f>N40</f>
        <v>1(2х0,630)/0,6</v>
      </c>
      <c r="T40" s="77">
        <f>('[1]приложение 1.2. (2015)'!S30)/1.18</f>
        <v>6.9485078400000004</v>
      </c>
      <c r="U40" s="77">
        <f>[1]Программа!O63/1000</f>
        <v>0</v>
      </c>
      <c r="V40" s="77">
        <f>[1]Программа!P63/1000</f>
        <v>0</v>
      </c>
      <c r="W40" s="77">
        <f>[1]Программа!Q63/1000</f>
        <v>0</v>
      </c>
      <c r="X40" s="77">
        <f>[1]Программа!R63/1000</f>
        <v>0</v>
      </c>
      <c r="Y40" s="77">
        <f t="shared" si="0"/>
        <v>6.9485078400000004</v>
      </c>
      <c r="Z40" s="79">
        <f>T40*1.18</f>
        <v>8.1992392511999999</v>
      </c>
      <c r="AA40" s="79">
        <f>U40*1.18</f>
        <v>0</v>
      </c>
      <c r="AB40" s="79">
        <f>V40*1.18</f>
        <v>0</v>
      </c>
      <c r="AC40" s="79">
        <f>W40*1.18</f>
        <v>0</v>
      </c>
      <c r="AD40" s="79">
        <f>X40*1.18</f>
        <v>0</v>
      </c>
      <c r="AE40" s="90">
        <f t="shared" si="5"/>
        <v>8.1992392511999999</v>
      </c>
    </row>
    <row r="41" spans="1:31" ht="64.5" customHeight="1" x14ac:dyDescent="0.25">
      <c r="B41" s="80" t="s">
        <v>59</v>
      </c>
      <c r="C41" s="100" t="s">
        <v>60</v>
      </c>
      <c r="D41" s="75"/>
      <c r="E41" s="75"/>
      <c r="F41" s="102"/>
      <c r="G41" s="89"/>
      <c r="H41" s="89"/>
      <c r="I41" s="95"/>
      <c r="J41" s="95"/>
      <c r="K41" s="83">
        <f>SUM(K42:K45)</f>
        <v>69.942217983603996</v>
      </c>
      <c r="L41" s="49"/>
      <c r="M41" s="49"/>
      <c r="N41" s="87" t="str">
        <f>N42</f>
        <v>4/2х0,160/0,97/0,891</v>
      </c>
      <c r="O41" s="87">
        <f>O43</f>
        <v>0</v>
      </c>
      <c r="P41" s="87" t="str">
        <f>P44</f>
        <v>2/2х1,0/1/1,5</v>
      </c>
      <c r="Q41" s="87" t="str">
        <f>Q45</f>
        <v>2/2х1,0/1/1,5</v>
      </c>
      <c r="R41" s="87">
        <f>R42</f>
        <v>0</v>
      </c>
      <c r="S41" s="83"/>
      <c r="T41" s="83">
        <f>SUM(T42:T45)</f>
        <v>18.852890520000003</v>
      </c>
      <c r="U41" s="83">
        <f>SUM(U42:U45)</f>
        <v>0</v>
      </c>
      <c r="V41" s="83">
        <f>SUM(V42:V45)</f>
        <v>20.210087783899997</v>
      </c>
      <c r="W41" s="83">
        <f>SUM(W42:W45)</f>
        <v>20.210087783899997</v>
      </c>
      <c r="X41" s="83">
        <f>SUM(X42:X45)</f>
        <v>0</v>
      </c>
      <c r="Y41" s="83">
        <f t="shared" si="0"/>
        <v>59.27306608779999</v>
      </c>
      <c r="Z41" s="85">
        <f>SUM(Z42:Z45)</f>
        <v>22.246410813600001</v>
      </c>
      <c r="AA41" s="83">
        <f>SUM(AA42:AA45)</f>
        <v>0</v>
      </c>
      <c r="AB41" s="83">
        <f>SUM(AB42:AB45)</f>
        <v>23.847903585001994</v>
      </c>
      <c r="AC41" s="83">
        <f>SUM(AC42:AC45)</f>
        <v>23.847903585001994</v>
      </c>
      <c r="AD41" s="83">
        <f>SUM(AD42:AD45)</f>
        <v>0</v>
      </c>
      <c r="AE41" s="86">
        <f t="shared" si="5"/>
        <v>69.942217983603996</v>
      </c>
    </row>
    <row r="42" spans="1:31" ht="143.25" customHeight="1" x14ac:dyDescent="0.25">
      <c r="B42" s="73" t="s">
        <v>61</v>
      </c>
      <c r="C42" s="101" t="str">
        <f>[1]Программа!D66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</c>
      <c r="D42" s="75" t="s">
        <v>42</v>
      </c>
      <c r="E42" s="75"/>
      <c r="F42" s="102"/>
      <c r="G42" s="89" t="str">
        <f>CONCATENATE([1]Программа!K66,"/",[1]Программа!L66,"/",[1]Программа!G66,"/",[1]Программа!G68)</f>
        <v>4/2х0,160/0,97/0,891</v>
      </c>
      <c r="H42" s="89"/>
      <c r="I42" s="95">
        <v>2015</v>
      </c>
      <c r="J42" s="95">
        <v>2015</v>
      </c>
      <c r="K42" s="77">
        <f t="shared" si="4"/>
        <v>22.246410813600001</v>
      </c>
      <c r="L42" s="78"/>
      <c r="M42" s="78"/>
      <c r="N42" s="89" t="str">
        <f>G42</f>
        <v>4/2х0,160/0,97/0,891</v>
      </c>
      <c r="O42" s="75"/>
      <c r="P42" s="75"/>
      <c r="Q42" s="75"/>
      <c r="R42" s="75"/>
      <c r="S42" s="83" t="str">
        <f>N42</f>
        <v>4/2х0,160/0,97/0,891</v>
      </c>
      <c r="T42" s="77">
        <f>('[1]приложение 1.2. (2015)'!S32)/1.18</f>
        <v>18.852890520000003</v>
      </c>
      <c r="U42" s="77">
        <v>0</v>
      </c>
      <c r="V42" s="77">
        <v>0</v>
      </c>
      <c r="W42" s="77">
        <v>0</v>
      </c>
      <c r="X42" s="77">
        <v>0</v>
      </c>
      <c r="Y42" s="77">
        <f t="shared" si="0"/>
        <v>18.852890520000003</v>
      </c>
      <c r="Z42" s="79">
        <f>T42*1.18</f>
        <v>22.246410813600001</v>
      </c>
      <c r="AA42" s="79">
        <f t="shared" ref="AA42:AD45" si="6">U42*1.18</f>
        <v>0</v>
      </c>
      <c r="AB42" s="79">
        <f t="shared" si="6"/>
        <v>0</v>
      </c>
      <c r="AC42" s="79">
        <f t="shared" si="6"/>
        <v>0</v>
      </c>
      <c r="AD42" s="79">
        <f t="shared" si="6"/>
        <v>0</v>
      </c>
      <c r="AE42" s="90">
        <f t="shared" si="5"/>
        <v>22.246410813600001</v>
      </c>
    </row>
    <row r="43" spans="1:31" ht="63.75" customHeight="1" x14ac:dyDescent="0.25">
      <c r="B43" s="73" t="s">
        <v>62</v>
      </c>
      <c r="C43" s="101" t="str">
        <f>[1]Программа!D70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</c>
      <c r="D43" s="75" t="s">
        <v>42</v>
      </c>
      <c r="E43" s="75"/>
      <c r="F43" s="102"/>
      <c r="G43" s="89"/>
      <c r="H43" s="89"/>
      <c r="I43" s="95">
        <v>2016</v>
      </c>
      <c r="J43" s="95">
        <v>2016</v>
      </c>
      <c r="K43" s="77">
        <f t="shared" si="4"/>
        <v>0</v>
      </c>
      <c r="L43" s="78"/>
      <c r="M43" s="78"/>
      <c r="N43" s="89"/>
      <c r="O43" s="89">
        <f>G43</f>
        <v>0</v>
      </c>
      <c r="P43" s="75"/>
      <c r="Q43" s="75"/>
      <c r="R43" s="75"/>
      <c r="S43" s="83">
        <f>O43</f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f t="shared" si="0"/>
        <v>0</v>
      </c>
      <c r="Z43" s="79">
        <f>T43*1.18</f>
        <v>0</v>
      </c>
      <c r="AA43" s="79">
        <f t="shared" si="6"/>
        <v>0</v>
      </c>
      <c r="AB43" s="79">
        <f t="shared" si="6"/>
        <v>0</v>
      </c>
      <c r="AC43" s="79">
        <f t="shared" si="6"/>
        <v>0</v>
      </c>
      <c r="AD43" s="79">
        <f t="shared" si="6"/>
        <v>0</v>
      </c>
      <c r="AE43" s="90">
        <f t="shared" si="5"/>
        <v>0</v>
      </c>
    </row>
    <row r="44" spans="1:31" ht="65.25" customHeight="1" x14ac:dyDescent="0.25">
      <c r="B44" s="73" t="s">
        <v>63</v>
      </c>
      <c r="C44" s="101" t="str">
        <f>[1]Программа!D74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</c>
      <c r="D44" s="75" t="s">
        <v>42</v>
      </c>
      <c r="E44" s="75"/>
      <c r="F44" s="102"/>
      <c r="G44" s="89" t="str">
        <f>CONCATENATE([1]Программа!K76,"/",[1]Программа!L76,"/",[1]Программа!G74,"/",[1]Программа!G76)</f>
        <v>2/2х1,0/1/1,5</v>
      </c>
      <c r="H44" s="89"/>
      <c r="I44" s="95">
        <v>2017</v>
      </c>
      <c r="J44" s="95">
        <v>2017</v>
      </c>
      <c r="K44" s="77">
        <f t="shared" si="4"/>
        <v>23.847903585001994</v>
      </c>
      <c r="L44" s="78"/>
      <c r="M44" s="78"/>
      <c r="N44" s="89"/>
      <c r="O44" s="75"/>
      <c r="P44" s="89" t="str">
        <f>G44</f>
        <v>2/2х1,0/1/1,5</v>
      </c>
      <c r="Q44" s="75"/>
      <c r="R44" s="75"/>
      <c r="S44" s="83" t="str">
        <f>P44</f>
        <v>2/2х1,0/1/1,5</v>
      </c>
      <c r="T44" s="77">
        <v>0</v>
      </c>
      <c r="U44" s="77">
        <v>0</v>
      </c>
      <c r="V44" s="77">
        <f>[1]Программа!P74/1000</f>
        <v>20.210087783899997</v>
      </c>
      <c r="W44" s="77">
        <v>0</v>
      </c>
      <c r="X44" s="77">
        <v>0</v>
      </c>
      <c r="Y44" s="77">
        <f t="shared" si="0"/>
        <v>20.210087783899997</v>
      </c>
      <c r="Z44" s="79">
        <f>T44*1.18</f>
        <v>0</v>
      </c>
      <c r="AA44" s="79">
        <f t="shared" si="6"/>
        <v>0</v>
      </c>
      <c r="AB44" s="79">
        <f t="shared" si="6"/>
        <v>23.847903585001994</v>
      </c>
      <c r="AC44" s="79">
        <f t="shared" si="6"/>
        <v>0</v>
      </c>
      <c r="AD44" s="79">
        <f t="shared" si="6"/>
        <v>0</v>
      </c>
      <c r="AE44" s="90">
        <f t="shared" si="5"/>
        <v>23.847903585001994</v>
      </c>
    </row>
    <row r="45" spans="1:31" ht="65.25" customHeight="1" x14ac:dyDescent="0.25">
      <c r="B45" s="73" t="s">
        <v>64</v>
      </c>
      <c r="C45" s="101" t="str">
        <f>[1]Программа!D78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</c>
      <c r="D45" s="75" t="s">
        <v>42</v>
      </c>
      <c r="E45" s="75"/>
      <c r="F45" s="102"/>
      <c r="G45" s="89" t="str">
        <f>CONCATENATE([1]Программа!K80,"/",[1]Программа!L80,"/",[1]Программа!G78,"/",[1]Программа!G80)</f>
        <v>2/2х1,0/1/1,5</v>
      </c>
      <c r="H45" s="89"/>
      <c r="I45" s="95">
        <v>2018</v>
      </c>
      <c r="J45" s="95">
        <v>2018</v>
      </c>
      <c r="K45" s="77">
        <f t="shared" si="4"/>
        <v>23.847903585001994</v>
      </c>
      <c r="L45" s="78"/>
      <c r="M45" s="78"/>
      <c r="N45" s="89"/>
      <c r="O45" s="75"/>
      <c r="P45" s="75"/>
      <c r="Q45" s="89" t="str">
        <f>G45</f>
        <v>2/2х1,0/1/1,5</v>
      </c>
      <c r="R45" s="75"/>
      <c r="S45" s="83" t="str">
        <f>Q45</f>
        <v>2/2х1,0/1/1,5</v>
      </c>
      <c r="T45" s="77">
        <v>0</v>
      </c>
      <c r="U45" s="77">
        <v>0</v>
      </c>
      <c r="V45" s="77">
        <v>0</v>
      </c>
      <c r="W45" s="77">
        <f>[1]Программа!Q78/1000</f>
        <v>20.210087783899997</v>
      </c>
      <c r="X45" s="77">
        <v>0</v>
      </c>
      <c r="Y45" s="77">
        <f t="shared" si="0"/>
        <v>20.210087783899997</v>
      </c>
      <c r="Z45" s="79">
        <f>T45*1.18</f>
        <v>0</v>
      </c>
      <c r="AA45" s="79">
        <f t="shared" si="6"/>
        <v>0</v>
      </c>
      <c r="AB45" s="79">
        <f t="shared" si="6"/>
        <v>0</v>
      </c>
      <c r="AC45" s="79">
        <f t="shared" si="6"/>
        <v>23.847903585001994</v>
      </c>
      <c r="AD45" s="79">
        <f t="shared" si="6"/>
        <v>0</v>
      </c>
      <c r="AE45" s="90">
        <f t="shared" si="5"/>
        <v>23.847903585001994</v>
      </c>
    </row>
    <row r="46" spans="1:31" ht="81" customHeight="1" x14ac:dyDescent="0.25">
      <c r="B46" s="80" t="s">
        <v>65</v>
      </c>
      <c r="C46" s="103" t="s">
        <v>66</v>
      </c>
      <c r="D46" s="48"/>
      <c r="E46" s="48"/>
      <c r="F46" s="82"/>
      <c r="G46" s="87"/>
      <c r="H46" s="87"/>
      <c r="I46" s="48"/>
      <c r="J46" s="48"/>
      <c r="K46" s="83">
        <f t="shared" si="4"/>
        <v>33.755719001310993</v>
      </c>
      <c r="L46" s="78"/>
      <c r="M46" s="49"/>
      <c r="N46" s="87" t="str">
        <f>N47</f>
        <v>1(0,4)/0,172/1,103</v>
      </c>
      <c r="O46" s="87" t="str">
        <f>O48</f>
        <v>6(0,160)/0,609/2,721  1(0,1)/0,08/0,850</v>
      </c>
      <c r="P46" s="87" t="str">
        <f>P49</f>
        <v>3(0,4)/0,5/1</v>
      </c>
      <c r="Q46" s="87" t="str">
        <f>Q50</f>
        <v>4(0,4)/0,8/1</v>
      </c>
      <c r="R46" s="87" t="str">
        <f>R51</f>
        <v>4(0,4)/0,8/1</v>
      </c>
      <c r="S46" s="83"/>
      <c r="T46" s="83">
        <f>SUM(T47:T51)</f>
        <v>3.0517699999999999</v>
      </c>
      <c r="U46" s="83">
        <f>SUM(U47:U51)</f>
        <v>8.0406278050847462</v>
      </c>
      <c r="V46" s="83">
        <f>SUM(V47:V51)</f>
        <v>4.7823379510499997</v>
      </c>
      <c r="W46" s="83">
        <f>SUM(W47:W51)</f>
        <v>6.3659028851999988</v>
      </c>
      <c r="X46" s="83">
        <f>SUM(X47:X51)</f>
        <v>6.3659028851999988</v>
      </c>
      <c r="Y46" s="83">
        <f>SUM(T46:X46)</f>
        <v>28.606541526534741</v>
      </c>
      <c r="Z46" s="85">
        <f>SUM(Z47:Z51)</f>
        <v>3.6010885999999998</v>
      </c>
      <c r="AA46" s="83">
        <f>SUM(AA47:AA51)</f>
        <v>9.4879408099999996</v>
      </c>
      <c r="AB46" s="83">
        <f>SUM(AB47:AB51)</f>
        <v>5.6431587822389995</v>
      </c>
      <c r="AC46" s="83">
        <f>SUM(AC47:AC51)</f>
        <v>7.5117654045359981</v>
      </c>
      <c r="AD46" s="83">
        <f>SUM(AD47:AD51)</f>
        <v>7.5117654045359981</v>
      </c>
      <c r="AE46" s="86">
        <f t="shared" si="5"/>
        <v>33.755719001310993</v>
      </c>
    </row>
    <row r="47" spans="1:31" ht="94.5" x14ac:dyDescent="0.25">
      <c r="A47" s="16">
        <f t="shared" ref="A47:A62" si="7">A46+1</f>
        <v>1</v>
      </c>
      <c r="B47" s="73" t="s">
        <v>67</v>
      </c>
      <c r="C47" s="104" t="str">
        <f>[1]Программа!D84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7" s="75" t="s">
        <v>42</v>
      </c>
      <c r="E47" s="75"/>
      <c r="F47" s="76"/>
      <c r="G47" s="89" t="str">
        <f>CONCATENATE([1]Программа!K84,"(",[1]Программа!L84,")","/",[1]Программа!H84,"/",[1]Программа!H85)</f>
        <v>1(0,4)/0,172/1,103</v>
      </c>
      <c r="H47" s="89"/>
      <c r="I47" s="95">
        <v>2015</v>
      </c>
      <c r="J47" s="95">
        <f>I47</f>
        <v>2015</v>
      </c>
      <c r="K47" s="77">
        <f t="shared" si="4"/>
        <v>3.6010885999999998</v>
      </c>
      <c r="L47" s="78"/>
      <c r="M47" s="78"/>
      <c r="N47" s="89" t="str">
        <f>G47</f>
        <v>1(0,4)/0,172/1,103</v>
      </c>
      <c r="O47" s="75"/>
      <c r="P47" s="75"/>
      <c r="Q47" s="75"/>
      <c r="R47" s="75"/>
      <c r="S47" s="83" t="str">
        <f>N47</f>
        <v>1(0,4)/0,172/1,103</v>
      </c>
      <c r="T47" s="77">
        <f>[1]Программа!N84/1.18</f>
        <v>3.0517699999999999</v>
      </c>
      <c r="U47" s="77"/>
      <c r="V47" s="77"/>
      <c r="W47" s="77"/>
      <c r="X47" s="77"/>
      <c r="Y47" s="77">
        <f t="shared" si="0"/>
        <v>3.0517699999999999</v>
      </c>
      <c r="Z47" s="79">
        <f>T47*1.18</f>
        <v>3.6010885999999998</v>
      </c>
      <c r="AA47" s="77"/>
      <c r="AB47" s="77"/>
      <c r="AC47" s="77"/>
      <c r="AD47" s="77"/>
      <c r="AE47" s="90">
        <f t="shared" si="5"/>
        <v>3.6010885999999998</v>
      </c>
    </row>
    <row r="48" spans="1:31" ht="94.5" x14ac:dyDescent="0.25">
      <c r="A48" s="16">
        <f>A47+1</f>
        <v>2</v>
      </c>
      <c r="B48" s="73" t="s">
        <v>68</v>
      </c>
      <c r="C48" s="104" t="str">
        <f>[1]Программа!D86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8" s="75" t="s">
        <v>42</v>
      </c>
      <c r="E48" s="75"/>
      <c r="F48" s="76"/>
      <c r="G48" s="89" t="s">
        <v>69</v>
      </c>
      <c r="H48" s="89"/>
      <c r="I48" s="95">
        <v>2016</v>
      </c>
      <c r="J48" s="95">
        <f t="shared" ref="J48:J63" si="8">I48</f>
        <v>2016</v>
      </c>
      <c r="K48" s="77">
        <f t="shared" si="4"/>
        <v>9.4879408099999996</v>
      </c>
      <c r="L48" s="78"/>
      <c r="M48" s="78"/>
      <c r="N48" s="89"/>
      <c r="O48" s="89" t="str">
        <f>G48</f>
        <v>6(0,160)/0,609/2,721  1(0,1)/0,08/0,850</v>
      </c>
      <c r="P48" s="75"/>
      <c r="Q48" s="75"/>
      <c r="R48" s="75"/>
      <c r="S48" s="83" t="str">
        <f>O48</f>
        <v>6(0,160)/0,609/2,721  1(0,1)/0,08/0,850</v>
      </c>
      <c r="T48" s="77"/>
      <c r="U48" s="77">
        <f>('[1]приложение 1.2 (2016)'!R26)/1.18</f>
        <v>8.0406278050847462</v>
      </c>
      <c r="V48" s="77"/>
      <c r="W48" s="77"/>
      <c r="X48" s="77"/>
      <c r="Y48" s="77">
        <f t="shared" si="0"/>
        <v>8.0406278050847462</v>
      </c>
      <c r="Z48" s="79"/>
      <c r="AA48" s="79">
        <f>U48*1.18</f>
        <v>9.4879408099999996</v>
      </c>
      <c r="AB48" s="77"/>
      <c r="AC48" s="77"/>
      <c r="AD48" s="77"/>
      <c r="AE48" s="90">
        <f t="shared" si="5"/>
        <v>9.4879408099999996</v>
      </c>
    </row>
    <row r="49" spans="1:31" ht="94.5" x14ac:dyDescent="0.25">
      <c r="A49" s="16">
        <f>A48+1</f>
        <v>3</v>
      </c>
      <c r="B49" s="73" t="s">
        <v>70</v>
      </c>
      <c r="C49" s="104" t="str">
        <f>[1]Программа!D88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49" s="75" t="s">
        <v>42</v>
      </c>
      <c r="E49" s="75"/>
      <c r="F49" s="76"/>
      <c r="G49" s="89" t="str">
        <f>CONCATENATE([1]Программа!K88,"(",[1]Программа!L88,")","/",[1]Программа!H88,"/",[1]Программа!H89)</f>
        <v>3(0,4)/0,5/1</v>
      </c>
      <c r="H49" s="89"/>
      <c r="I49" s="95">
        <v>2017</v>
      </c>
      <c r="J49" s="95">
        <f t="shared" si="8"/>
        <v>2017</v>
      </c>
      <c r="K49" s="77">
        <f t="shared" si="4"/>
        <v>5.6431587822389995</v>
      </c>
      <c r="L49" s="78"/>
      <c r="M49" s="78"/>
      <c r="N49" s="89"/>
      <c r="O49" s="75"/>
      <c r="P49" s="89" t="str">
        <f>G49</f>
        <v>3(0,4)/0,5/1</v>
      </c>
      <c r="Q49" s="75"/>
      <c r="R49" s="75"/>
      <c r="S49" s="83" t="str">
        <f>P49</f>
        <v>3(0,4)/0,5/1</v>
      </c>
      <c r="T49" s="77"/>
      <c r="U49" s="77"/>
      <c r="V49" s="77">
        <f>[1]Программа!P88/1000</f>
        <v>4.7823379510499997</v>
      </c>
      <c r="W49" s="77"/>
      <c r="X49" s="77"/>
      <c r="Y49" s="77">
        <f t="shared" si="0"/>
        <v>4.7823379510499997</v>
      </c>
      <c r="Z49" s="79"/>
      <c r="AA49" s="77"/>
      <c r="AB49" s="79">
        <f>V49*1.18</f>
        <v>5.6431587822389995</v>
      </c>
      <c r="AC49" s="77"/>
      <c r="AD49" s="77"/>
      <c r="AE49" s="90">
        <f t="shared" si="5"/>
        <v>5.6431587822389995</v>
      </c>
    </row>
    <row r="50" spans="1:31" ht="94.5" x14ac:dyDescent="0.25">
      <c r="A50" s="16">
        <f>A49+1</f>
        <v>4</v>
      </c>
      <c r="B50" s="73" t="s">
        <v>71</v>
      </c>
      <c r="C50" s="104" t="str">
        <f>[1]Программа!D90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50" s="75" t="s">
        <v>42</v>
      </c>
      <c r="E50" s="75"/>
      <c r="F50" s="76"/>
      <c r="G50" s="89" t="str">
        <f>CONCATENATE([1]Программа!K90,"(",[1]Программа!L90,")","/",[1]Программа!H90,"/",[1]Программа!H91)</f>
        <v>4(0,4)/0,8/1</v>
      </c>
      <c r="H50" s="89"/>
      <c r="I50" s="95">
        <v>2018</v>
      </c>
      <c r="J50" s="95">
        <f t="shared" si="8"/>
        <v>2018</v>
      </c>
      <c r="K50" s="77">
        <f t="shared" si="4"/>
        <v>7.5117654045359981</v>
      </c>
      <c r="L50" s="78"/>
      <c r="M50" s="78"/>
      <c r="N50" s="89"/>
      <c r="O50" s="75"/>
      <c r="P50" s="75"/>
      <c r="Q50" s="89" t="str">
        <f>G50</f>
        <v>4(0,4)/0,8/1</v>
      </c>
      <c r="R50" s="75"/>
      <c r="S50" s="83" t="str">
        <f>Q50</f>
        <v>4(0,4)/0,8/1</v>
      </c>
      <c r="T50" s="77"/>
      <c r="U50" s="77"/>
      <c r="V50" s="77"/>
      <c r="W50" s="77">
        <f>[1]Программа!Q90/1000</f>
        <v>6.3659028851999988</v>
      </c>
      <c r="X50" s="77"/>
      <c r="Y50" s="77">
        <f t="shared" si="0"/>
        <v>6.3659028851999988</v>
      </c>
      <c r="Z50" s="79"/>
      <c r="AA50" s="77"/>
      <c r="AB50" s="77"/>
      <c r="AC50" s="79">
        <f>W50*1.18</f>
        <v>7.5117654045359981</v>
      </c>
      <c r="AD50" s="77"/>
      <c r="AE50" s="90">
        <f t="shared" si="5"/>
        <v>7.5117654045359981</v>
      </c>
    </row>
    <row r="51" spans="1:31" ht="94.5" x14ac:dyDescent="0.25">
      <c r="A51" s="16">
        <f>A50+1</f>
        <v>5</v>
      </c>
      <c r="B51" s="73" t="s">
        <v>72</v>
      </c>
      <c r="C51" s="104" t="str">
        <f>[1]Программа!D92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D51" s="75" t="s">
        <v>42</v>
      </c>
      <c r="E51" s="75"/>
      <c r="F51" s="76"/>
      <c r="G51" s="89" t="str">
        <f>CONCATENATE([1]Программа!K92,"(",[1]Программа!L92,")","/",[1]Программа!H92,"/",[1]Программа!H93)</f>
        <v>4(0,4)/0,8/1</v>
      </c>
      <c r="H51" s="89"/>
      <c r="I51" s="95">
        <v>2019</v>
      </c>
      <c r="J51" s="95">
        <f t="shared" si="8"/>
        <v>2019</v>
      </c>
      <c r="K51" s="77">
        <f t="shared" si="4"/>
        <v>7.5117654045359981</v>
      </c>
      <c r="L51" s="78"/>
      <c r="M51" s="78"/>
      <c r="N51" s="89"/>
      <c r="O51" s="89"/>
      <c r="P51" s="75"/>
      <c r="Q51" s="75"/>
      <c r="R51" s="89" t="str">
        <f>G51</f>
        <v>4(0,4)/0,8/1</v>
      </c>
      <c r="S51" s="83" t="str">
        <f>R51</f>
        <v>4(0,4)/0,8/1</v>
      </c>
      <c r="T51" s="77"/>
      <c r="U51" s="77"/>
      <c r="V51" s="77"/>
      <c r="W51" s="77"/>
      <c r="X51" s="77">
        <f>[1]Программа!R92/1000</f>
        <v>6.3659028851999988</v>
      </c>
      <c r="Y51" s="77">
        <f t="shared" si="0"/>
        <v>6.3659028851999988</v>
      </c>
      <c r="Z51" s="79"/>
      <c r="AA51" s="77"/>
      <c r="AB51" s="77"/>
      <c r="AC51" s="77"/>
      <c r="AD51" s="79">
        <f>X51*1.18</f>
        <v>7.5117654045359981</v>
      </c>
      <c r="AE51" s="90">
        <f t="shared" si="5"/>
        <v>7.5117654045359981</v>
      </c>
    </row>
    <row r="52" spans="1:31" ht="52.5" customHeight="1" x14ac:dyDescent="0.25">
      <c r="B52" s="80" t="s">
        <v>73</v>
      </c>
      <c r="C52" s="105" t="s">
        <v>74</v>
      </c>
      <c r="D52" s="75" t="s">
        <v>42</v>
      </c>
      <c r="E52" s="75"/>
      <c r="F52" s="76"/>
      <c r="G52" s="89"/>
      <c r="H52" s="89"/>
      <c r="I52" s="95"/>
      <c r="J52" s="95"/>
      <c r="K52" s="83">
        <f t="shared" si="4"/>
        <v>154.86078055396197</v>
      </c>
      <c r="L52" s="78"/>
      <c r="M52" s="78"/>
      <c r="N52" s="83">
        <f>SUM(N53:N63)</f>
        <v>4.1459999999999999</v>
      </c>
      <c r="O52" s="83">
        <f>SUM(O53:O63)</f>
        <v>0.23</v>
      </c>
      <c r="P52" s="83">
        <f>SUM(P53:P63)</f>
        <v>4.5</v>
      </c>
      <c r="Q52" s="83">
        <f>SUM(Q53:Q63)</f>
        <v>7.0500000000000007</v>
      </c>
      <c r="R52" s="83">
        <f>SUM(R53:R63)</f>
        <v>8.35</v>
      </c>
      <c r="S52" s="83"/>
      <c r="T52" s="83">
        <f>SUM(T53:T63)</f>
        <v>19.811346440000001</v>
      </c>
      <c r="U52" s="83">
        <f>SUM(U53:U63)</f>
        <v>0.77382006610169485</v>
      </c>
      <c r="V52" s="83">
        <f>SUM(V53:V63)</f>
        <v>34.469982188900005</v>
      </c>
      <c r="W52" s="83">
        <f>SUM(W53:W63)</f>
        <v>34.278601895249999</v>
      </c>
      <c r="X52" s="83">
        <f>SUM(X53:X63)</f>
        <v>41.904199031749997</v>
      </c>
      <c r="Y52" s="83">
        <f>SUM(T52:X52)</f>
        <v>131.23794962200168</v>
      </c>
      <c r="Z52" s="85">
        <f>SUM(Z53:Z63)</f>
        <v>23.377388799199998</v>
      </c>
      <c r="AA52" s="83">
        <f>SUM(AA53:AA63)</f>
        <v>0.91310767799999992</v>
      </c>
      <c r="AB52" s="83">
        <f>SUM(AB53:AB63)</f>
        <v>40.674578982902005</v>
      </c>
      <c r="AC52" s="83">
        <f>SUM(AC53:AC63)</f>
        <v>40.448750236395</v>
      </c>
      <c r="AD52" s="83">
        <f>SUM(AD53:AD63)</f>
        <v>49.446954857464995</v>
      </c>
      <c r="AE52" s="86">
        <f t="shared" si="5"/>
        <v>154.860780553962</v>
      </c>
    </row>
    <row r="53" spans="1:31" ht="46.5" customHeight="1" x14ac:dyDescent="0.25">
      <c r="A53" s="16">
        <f t="shared" si="7"/>
        <v>1</v>
      </c>
      <c r="B53" s="106" t="s">
        <v>75</v>
      </c>
      <c r="C53" s="104" t="s">
        <v>76</v>
      </c>
      <c r="D53" s="75" t="s">
        <v>42</v>
      </c>
      <c r="E53" s="75"/>
      <c r="F53" s="76"/>
      <c r="G53" s="77">
        <f>'[1]приложение 1.2 (2016)'!P33</f>
        <v>0.23</v>
      </c>
      <c r="H53" s="89"/>
      <c r="I53" s="95">
        <f>[1]Программа!F96</f>
        <v>2016</v>
      </c>
      <c r="J53" s="95">
        <f t="shared" si="8"/>
        <v>2016</v>
      </c>
      <c r="K53" s="77">
        <f t="shared" si="4"/>
        <v>0.91310767799999992</v>
      </c>
      <c r="L53" s="78"/>
      <c r="M53" s="78"/>
      <c r="N53" s="77"/>
      <c r="O53" s="77">
        <f>G53</f>
        <v>0.23</v>
      </c>
      <c r="P53" s="77"/>
      <c r="Q53" s="77"/>
      <c r="R53" s="77"/>
      <c r="S53" s="83">
        <f t="shared" ref="S53:S89" si="9">SUM(N53:R53)</f>
        <v>0.23</v>
      </c>
      <c r="T53" s="77"/>
      <c r="U53" s="77">
        <f>'[1]приложение 1.2 (2016)'!R33/1.18</f>
        <v>0.77382006610169485</v>
      </c>
      <c r="V53" s="77"/>
      <c r="W53" s="77"/>
      <c r="X53" s="77"/>
      <c r="Y53" s="77">
        <f t="shared" si="0"/>
        <v>0.77382006610169485</v>
      </c>
      <c r="Z53" s="79"/>
      <c r="AA53" s="77">
        <f>U53*1.18</f>
        <v>0.91310767799999992</v>
      </c>
      <c r="AB53" s="77"/>
      <c r="AC53" s="77"/>
      <c r="AD53" s="77"/>
      <c r="AE53" s="90">
        <f t="shared" si="5"/>
        <v>0.91310767799999992</v>
      </c>
    </row>
    <row r="54" spans="1:31" ht="18" customHeight="1" x14ac:dyDescent="0.25">
      <c r="A54" s="16">
        <f t="shared" si="7"/>
        <v>2</v>
      </c>
      <c r="B54" s="106" t="s">
        <v>77</v>
      </c>
      <c r="C54" s="104" t="str">
        <f>[1]Программа!D97</f>
        <v>КЛ-10 кВ от ПС Научная к РП Степановский</v>
      </c>
      <c r="D54" s="75" t="s">
        <v>42</v>
      </c>
      <c r="E54" s="75"/>
      <c r="F54" s="75"/>
      <c r="G54" s="77">
        <f>N54</f>
        <v>4.1459999999999999</v>
      </c>
      <c r="H54" s="89"/>
      <c r="I54" s="95">
        <v>2015</v>
      </c>
      <c r="J54" s="95">
        <f t="shared" si="8"/>
        <v>2015</v>
      </c>
      <c r="K54" s="77">
        <f t="shared" si="4"/>
        <v>23.377388799199998</v>
      </c>
      <c r="L54" s="78"/>
      <c r="M54" s="78"/>
      <c r="N54" s="77">
        <v>4.1459999999999999</v>
      </c>
      <c r="O54" s="107"/>
      <c r="P54" s="77"/>
      <c r="Q54" s="77"/>
      <c r="R54" s="77"/>
      <c r="S54" s="83">
        <f>SUM(N54:R54)</f>
        <v>4.1459999999999999</v>
      </c>
      <c r="T54" s="77">
        <v>19.811346440000001</v>
      </c>
      <c r="U54" s="77"/>
      <c r="V54" s="108"/>
      <c r="W54" s="77"/>
      <c r="X54" s="77"/>
      <c r="Y54" s="77">
        <f>SUM(T54:X54)</f>
        <v>19.811346440000001</v>
      </c>
      <c r="Z54" s="77">
        <f>T54*1.18</f>
        <v>23.377388799199998</v>
      </c>
      <c r="AA54" s="77"/>
      <c r="AB54" s="108"/>
      <c r="AC54" s="77"/>
      <c r="AD54" s="77"/>
      <c r="AE54" s="90">
        <f t="shared" si="5"/>
        <v>23.377388799199998</v>
      </c>
    </row>
    <row r="55" spans="1:31" ht="63" x14ac:dyDescent="0.25">
      <c r="A55" s="16">
        <f t="shared" si="7"/>
        <v>3</v>
      </c>
      <c r="B55" s="106" t="s">
        <v>78</v>
      </c>
      <c r="C55" s="104" t="str">
        <f>[1]Программа!D98</f>
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</c>
      <c r="D55" s="75" t="s">
        <v>42</v>
      </c>
      <c r="E55" s="75"/>
      <c r="F55" s="76"/>
      <c r="G55" s="77">
        <f>SUM([1]Программа!H98:I98)</f>
        <v>0.5</v>
      </c>
      <c r="H55" s="89"/>
      <c r="I55" s="95">
        <f>[1]Программа!F98</f>
        <v>2017</v>
      </c>
      <c r="J55" s="95">
        <f t="shared" si="8"/>
        <v>2017</v>
      </c>
      <c r="K55" s="77">
        <f t="shared" si="4"/>
        <v>4.6853980848580008</v>
      </c>
      <c r="L55" s="78"/>
      <c r="M55" s="78"/>
      <c r="N55" s="77"/>
      <c r="O55" s="77"/>
      <c r="P55" s="77">
        <f>G55</f>
        <v>0.5</v>
      </c>
      <c r="Q55" s="77"/>
      <c r="R55" s="77"/>
      <c r="S55" s="83">
        <f t="shared" si="9"/>
        <v>0.5</v>
      </c>
      <c r="T55" s="77"/>
      <c r="U55" s="77"/>
      <c r="V55" s="77">
        <f>[1]Программа!P98/1000</f>
        <v>3.9706763431000009</v>
      </c>
      <c r="W55" s="77"/>
      <c r="X55" s="77"/>
      <c r="Y55" s="77">
        <f t="shared" si="0"/>
        <v>3.9706763431000009</v>
      </c>
      <c r="Z55" s="79"/>
      <c r="AA55" s="77"/>
      <c r="AB55" s="77">
        <f>V55*1.18</f>
        <v>4.6853980848580008</v>
      </c>
      <c r="AC55" s="77"/>
      <c r="AD55" s="77"/>
      <c r="AE55" s="90">
        <f t="shared" si="5"/>
        <v>4.6853980848580008</v>
      </c>
    </row>
    <row r="56" spans="1:31" ht="82.5" customHeight="1" x14ac:dyDescent="0.25">
      <c r="A56" s="16">
        <f t="shared" si="7"/>
        <v>4</v>
      </c>
      <c r="B56" s="106" t="s">
        <v>79</v>
      </c>
      <c r="C56" s="104" t="str">
        <f>[1]Программа!D99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</c>
      <c r="D56" s="75" t="s">
        <v>42</v>
      </c>
      <c r="E56" s="75"/>
      <c r="F56" s="76"/>
      <c r="G56" s="77">
        <f>SUM([1]Программа!H99:I99)</f>
        <v>0.5</v>
      </c>
      <c r="H56" s="89"/>
      <c r="I56" s="95">
        <f>[1]Программа!F99</f>
        <v>2017</v>
      </c>
      <c r="J56" s="95">
        <v>2018</v>
      </c>
      <c r="K56" s="77">
        <f t="shared" si="4"/>
        <v>3.238202448694</v>
      </c>
      <c r="L56" s="78"/>
      <c r="M56" s="78"/>
      <c r="N56" s="77"/>
      <c r="O56" s="77"/>
      <c r="P56" s="77">
        <f>G56</f>
        <v>0.5</v>
      </c>
      <c r="Q56" s="77"/>
      <c r="R56" s="77"/>
      <c r="S56" s="83">
        <f t="shared" si="9"/>
        <v>0.5</v>
      </c>
      <c r="T56" s="77"/>
      <c r="U56" s="77"/>
      <c r="V56" s="77">
        <f>[1]Программа!P99/1000</f>
        <v>2.7442393633000002</v>
      </c>
      <c r="W56" s="77"/>
      <c r="X56" s="77"/>
      <c r="Y56" s="77">
        <f t="shared" si="0"/>
        <v>2.7442393633000002</v>
      </c>
      <c r="Z56" s="79"/>
      <c r="AA56" s="77"/>
      <c r="AB56" s="77">
        <f>V56*1.18</f>
        <v>3.238202448694</v>
      </c>
      <c r="AC56" s="77"/>
      <c r="AD56" s="77"/>
      <c r="AE56" s="90">
        <f t="shared" si="5"/>
        <v>3.238202448694</v>
      </c>
    </row>
    <row r="57" spans="1:31" ht="86.25" customHeight="1" x14ac:dyDescent="0.25">
      <c r="A57" s="16">
        <f t="shared" si="7"/>
        <v>5</v>
      </c>
      <c r="B57" s="106" t="s">
        <v>80</v>
      </c>
      <c r="C57" s="104" t="str">
        <f>[1]Программа!D100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</c>
      <c r="D57" s="75" t="s">
        <v>42</v>
      </c>
      <c r="E57" s="75"/>
      <c r="F57" s="109"/>
      <c r="G57" s="77">
        <f>SUM([1]Программа!H100:I100)</f>
        <v>2</v>
      </c>
      <c r="H57" s="89"/>
      <c r="I57" s="95">
        <f>[1]Программа!F100</f>
        <v>2017</v>
      </c>
      <c r="J57" s="95">
        <f t="shared" si="8"/>
        <v>2017</v>
      </c>
      <c r="K57" s="77">
        <f t="shared" si="4"/>
        <v>16.55324583094</v>
      </c>
      <c r="L57" s="78"/>
      <c r="M57" s="78"/>
      <c r="N57" s="77"/>
      <c r="O57" s="77"/>
      <c r="P57" s="77">
        <f>G57</f>
        <v>2</v>
      </c>
      <c r="Q57" s="77"/>
      <c r="R57" s="77"/>
      <c r="S57" s="83">
        <f t="shared" si="9"/>
        <v>2</v>
      </c>
      <c r="T57" s="77"/>
      <c r="U57" s="77"/>
      <c r="V57" s="77">
        <f>[1]Программа!P100/1000</f>
        <v>14.028174433000002</v>
      </c>
      <c r="W57" s="77"/>
      <c r="X57" s="77"/>
      <c r="Y57" s="77">
        <f t="shared" si="0"/>
        <v>14.028174433000002</v>
      </c>
      <c r="Z57" s="79"/>
      <c r="AA57" s="77"/>
      <c r="AB57" s="77">
        <f>V57*1.18</f>
        <v>16.55324583094</v>
      </c>
      <c r="AC57" s="77"/>
      <c r="AD57" s="77"/>
      <c r="AE57" s="90">
        <f t="shared" si="5"/>
        <v>16.55324583094</v>
      </c>
    </row>
    <row r="58" spans="1:31" ht="63" x14ac:dyDescent="0.25">
      <c r="A58" s="16">
        <f t="shared" si="7"/>
        <v>6</v>
      </c>
      <c r="B58" s="106" t="s">
        <v>81</v>
      </c>
      <c r="C58" s="104" t="str">
        <f>[1]Программа!D101</f>
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</c>
      <c r="D58" s="75" t="s">
        <v>42</v>
      </c>
      <c r="E58" s="78"/>
      <c r="F58" s="109"/>
      <c r="G58" s="77">
        <f>SUM([1]Программа!H101:I101)</f>
        <v>1.5</v>
      </c>
      <c r="H58" s="89"/>
      <c r="I58" s="95">
        <f>[1]Программа!F101</f>
        <v>2017</v>
      </c>
      <c r="J58" s="95">
        <f t="shared" si="8"/>
        <v>2017</v>
      </c>
      <c r="K58" s="77">
        <f t="shared" si="4"/>
        <v>16.197732618410001</v>
      </c>
      <c r="L58" s="78"/>
      <c r="M58" s="78"/>
      <c r="N58" s="77"/>
      <c r="O58" s="77"/>
      <c r="P58" s="77">
        <f>G58</f>
        <v>1.5</v>
      </c>
      <c r="Q58" s="77"/>
      <c r="R58" s="77"/>
      <c r="S58" s="83">
        <f t="shared" si="9"/>
        <v>1.5</v>
      </c>
      <c r="T58" s="77"/>
      <c r="U58" s="77"/>
      <c r="V58" s="77">
        <f>[1]Программа!P101/1000</f>
        <v>13.726892049500002</v>
      </c>
      <c r="W58" s="77"/>
      <c r="X58" s="77"/>
      <c r="Y58" s="77">
        <f t="shared" si="0"/>
        <v>13.726892049500002</v>
      </c>
      <c r="Z58" s="79"/>
      <c r="AA58" s="77"/>
      <c r="AB58" s="77">
        <f>V58*1.18</f>
        <v>16.197732618410001</v>
      </c>
      <c r="AC58" s="77"/>
      <c r="AD58" s="77"/>
      <c r="AE58" s="90">
        <f t="shared" si="5"/>
        <v>16.197732618410001</v>
      </c>
    </row>
    <row r="59" spans="1:31" ht="81.75" customHeight="1" x14ac:dyDescent="0.25">
      <c r="A59" s="16">
        <f t="shared" si="7"/>
        <v>7</v>
      </c>
      <c r="B59" s="106" t="s">
        <v>82</v>
      </c>
      <c r="C59" s="104" t="str">
        <f>[1]Программа!D102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</c>
      <c r="D59" s="75" t="s">
        <v>42</v>
      </c>
      <c r="E59" s="102"/>
      <c r="F59" s="109"/>
      <c r="G59" s="77">
        <f>SUM([1]Программа!H102:I102)</f>
        <v>4.7</v>
      </c>
      <c r="H59" s="89"/>
      <c r="I59" s="95">
        <v>2017</v>
      </c>
      <c r="J59" s="95">
        <v>2018</v>
      </c>
      <c r="K59" s="77">
        <f t="shared" si="4"/>
        <v>26.965833490929999</v>
      </c>
      <c r="L59" s="78"/>
      <c r="M59" s="78"/>
      <c r="N59" s="77"/>
      <c r="O59" s="77"/>
      <c r="P59" s="77"/>
      <c r="Q59" s="77">
        <f>G59</f>
        <v>4.7</v>
      </c>
      <c r="R59" s="77"/>
      <c r="S59" s="83">
        <f t="shared" si="9"/>
        <v>4.7</v>
      </c>
      <c r="T59" s="77"/>
      <c r="U59" s="77"/>
      <c r="V59" s="77"/>
      <c r="W59" s="77">
        <f>[1]Программа!Q102/1000</f>
        <v>22.852401263499999</v>
      </c>
      <c r="X59" s="77"/>
      <c r="Y59" s="77">
        <f t="shared" si="0"/>
        <v>22.852401263499999</v>
      </c>
      <c r="Z59" s="79"/>
      <c r="AA59" s="77"/>
      <c r="AB59" s="77"/>
      <c r="AC59" s="77">
        <f>W59*1.18</f>
        <v>26.965833490929999</v>
      </c>
      <c r="AD59" s="77"/>
      <c r="AE59" s="90">
        <f t="shared" si="5"/>
        <v>26.965833490929999</v>
      </c>
    </row>
    <row r="60" spans="1:31" ht="63" x14ac:dyDescent="0.25">
      <c r="B60" s="106" t="s">
        <v>83</v>
      </c>
      <c r="C60" s="104" t="str">
        <f>[1]Программа!D103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</c>
      <c r="D60" s="75" t="s">
        <v>42</v>
      </c>
      <c r="E60" s="102"/>
      <c r="F60" s="109"/>
      <c r="G60" s="77">
        <f>SUM([1]Программа!H103:I103)</f>
        <v>2.35</v>
      </c>
      <c r="H60" s="89"/>
      <c r="I60" s="95">
        <f>[1]Программа!F103</f>
        <v>2018</v>
      </c>
      <c r="J60" s="95">
        <v>2019</v>
      </c>
      <c r="K60" s="77">
        <f t="shared" si="4"/>
        <v>13.482916745464999</v>
      </c>
      <c r="L60" s="78"/>
      <c r="M60" s="78"/>
      <c r="N60" s="77"/>
      <c r="O60" s="77"/>
      <c r="P60" s="77"/>
      <c r="Q60" s="77">
        <f>G60</f>
        <v>2.35</v>
      </c>
      <c r="R60" s="77"/>
      <c r="S60" s="83">
        <f t="shared" si="9"/>
        <v>2.35</v>
      </c>
      <c r="T60" s="77"/>
      <c r="U60" s="77"/>
      <c r="V60" s="77"/>
      <c r="W60" s="77">
        <f>[1]Программа!Q103/1000</f>
        <v>11.42620063175</v>
      </c>
      <c r="X60" s="77"/>
      <c r="Y60" s="77">
        <f t="shared" si="0"/>
        <v>11.42620063175</v>
      </c>
      <c r="Z60" s="79"/>
      <c r="AA60" s="77"/>
      <c r="AB60" s="77"/>
      <c r="AC60" s="77">
        <f>W60*1.18</f>
        <v>13.482916745464999</v>
      </c>
      <c r="AD60" s="77"/>
      <c r="AE60" s="90">
        <f t="shared" si="5"/>
        <v>13.482916745464999</v>
      </c>
    </row>
    <row r="61" spans="1:31" ht="63" x14ac:dyDescent="0.25">
      <c r="A61" s="16">
        <f>A59+1</f>
        <v>8</v>
      </c>
      <c r="B61" s="106" t="s">
        <v>84</v>
      </c>
      <c r="C61" s="104" t="str">
        <f>[1]Программа!D104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</c>
      <c r="D61" s="75" t="s">
        <v>42</v>
      </c>
      <c r="E61" s="75"/>
      <c r="F61" s="109"/>
      <c r="G61" s="77">
        <f>SUM([1]Программа!H104:I104)</f>
        <v>2.35</v>
      </c>
      <c r="H61" s="89"/>
      <c r="I61" s="95">
        <v>2018</v>
      </c>
      <c r="J61" s="95">
        <v>2019</v>
      </c>
      <c r="K61" s="77">
        <f t="shared" si="4"/>
        <v>13.482916745464999</v>
      </c>
      <c r="L61" s="78"/>
      <c r="M61" s="78"/>
      <c r="N61" s="77"/>
      <c r="O61" s="77"/>
      <c r="P61" s="77"/>
      <c r="Q61" s="77"/>
      <c r="R61" s="77">
        <f>G61</f>
        <v>2.35</v>
      </c>
      <c r="S61" s="83">
        <f t="shared" si="9"/>
        <v>2.35</v>
      </c>
      <c r="T61" s="77"/>
      <c r="U61" s="77"/>
      <c r="V61" s="77"/>
      <c r="W61" s="77"/>
      <c r="X61" s="77">
        <f>[1]Программа!R104/1000</f>
        <v>11.42620063175</v>
      </c>
      <c r="Y61" s="77">
        <f t="shared" si="0"/>
        <v>11.42620063175</v>
      </c>
      <c r="Z61" s="79"/>
      <c r="AA61" s="77"/>
      <c r="AB61" s="77"/>
      <c r="AC61" s="77"/>
      <c r="AD61" s="77">
        <f>X61*1.18</f>
        <v>13.482916745464999</v>
      </c>
      <c r="AE61" s="90">
        <f t="shared" si="5"/>
        <v>13.482916745464999</v>
      </c>
    </row>
    <row r="62" spans="1:31" ht="78.75" x14ac:dyDescent="0.25">
      <c r="A62" s="16">
        <f t="shared" si="7"/>
        <v>9</v>
      </c>
      <c r="B62" s="106" t="s">
        <v>85</v>
      </c>
      <c r="C62" s="104" t="str">
        <f>[1]Программа!D105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</c>
      <c r="D62" s="75" t="s">
        <v>42</v>
      </c>
      <c r="E62" s="78"/>
      <c r="F62" s="109"/>
      <c r="G62" s="77">
        <f>SUM([1]Программа!H105:I105)</f>
        <v>3.5</v>
      </c>
      <c r="H62" s="89"/>
      <c r="I62" s="95">
        <f>[1]Программа!F105</f>
        <v>2019</v>
      </c>
      <c r="J62" s="95">
        <f t="shared" si="8"/>
        <v>2019</v>
      </c>
      <c r="K62" s="77">
        <f t="shared" si="4"/>
        <v>19.773025868529999</v>
      </c>
      <c r="L62" s="78"/>
      <c r="M62" s="78"/>
      <c r="N62" s="77"/>
      <c r="O62" s="77"/>
      <c r="P62" s="77"/>
      <c r="Q62" s="77"/>
      <c r="R62" s="77">
        <f>G62</f>
        <v>3.5</v>
      </c>
      <c r="S62" s="83">
        <f t="shared" si="9"/>
        <v>3.5</v>
      </c>
      <c r="T62" s="77"/>
      <c r="U62" s="77"/>
      <c r="V62" s="77"/>
      <c r="W62" s="77"/>
      <c r="X62" s="77">
        <f>[1]Программа!R105/1000</f>
        <v>16.7568015835</v>
      </c>
      <c r="Y62" s="77">
        <f t="shared" si="0"/>
        <v>16.7568015835</v>
      </c>
      <c r="Z62" s="79"/>
      <c r="AA62" s="77"/>
      <c r="AB62" s="77"/>
      <c r="AC62" s="77"/>
      <c r="AD62" s="77">
        <f>X62*1.18</f>
        <v>19.773025868529999</v>
      </c>
      <c r="AE62" s="90">
        <f t="shared" si="5"/>
        <v>19.773025868529999</v>
      </c>
    </row>
    <row r="63" spans="1:31" ht="63" x14ac:dyDescent="0.25">
      <c r="A63" s="16">
        <f>A62+1</f>
        <v>10</v>
      </c>
      <c r="B63" s="106" t="s">
        <v>86</v>
      </c>
      <c r="C63" s="104" t="str">
        <f>[1]Программа!D106</f>
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</c>
      <c r="D63" s="75" t="s">
        <v>42</v>
      </c>
      <c r="E63" s="75"/>
      <c r="F63" s="109"/>
      <c r="G63" s="77">
        <f>SUM([1]Программа!H106:I106)</f>
        <v>2.5</v>
      </c>
      <c r="H63" s="89"/>
      <c r="I63" s="95">
        <f>[1]Программа!F106</f>
        <v>2019</v>
      </c>
      <c r="J63" s="95">
        <f t="shared" si="8"/>
        <v>2019</v>
      </c>
      <c r="K63" s="77">
        <f t="shared" si="4"/>
        <v>16.191012243469999</v>
      </c>
      <c r="L63" s="78"/>
      <c r="M63" s="78"/>
      <c r="N63" s="77"/>
      <c r="O63" s="77"/>
      <c r="P63" s="77"/>
      <c r="Q63" s="77"/>
      <c r="R63" s="77">
        <f>G63</f>
        <v>2.5</v>
      </c>
      <c r="S63" s="83">
        <f t="shared" si="9"/>
        <v>2.5</v>
      </c>
      <c r="T63" s="77"/>
      <c r="U63" s="77"/>
      <c r="V63" s="77"/>
      <c r="W63" s="77"/>
      <c r="X63" s="77">
        <f>[1]Программа!R106/1000</f>
        <v>13.721196816499999</v>
      </c>
      <c r="Y63" s="77">
        <f t="shared" si="0"/>
        <v>13.721196816499999</v>
      </c>
      <c r="Z63" s="79"/>
      <c r="AA63" s="77"/>
      <c r="AB63" s="77"/>
      <c r="AC63" s="77"/>
      <c r="AD63" s="77">
        <f>X63*1.18</f>
        <v>16.191012243469999</v>
      </c>
      <c r="AE63" s="90">
        <f t="shared" si="5"/>
        <v>16.191012243469999</v>
      </c>
    </row>
    <row r="64" spans="1:31" ht="47.25" x14ac:dyDescent="0.25">
      <c r="B64" s="80" t="s">
        <v>87</v>
      </c>
      <c r="C64" s="110" t="s">
        <v>88</v>
      </c>
      <c r="D64" s="75"/>
      <c r="E64" s="78"/>
      <c r="F64" s="109"/>
      <c r="G64" s="89"/>
      <c r="H64" s="89"/>
      <c r="I64" s="95"/>
      <c r="J64" s="95"/>
      <c r="K64" s="83">
        <f t="shared" si="4"/>
        <v>130.74516343269138</v>
      </c>
      <c r="L64" s="78"/>
      <c r="M64" s="78"/>
      <c r="N64" s="83">
        <f>SUM(N65:N89)</f>
        <v>14.2</v>
      </c>
      <c r="O64" s="83">
        <f t="shared" ref="O64:T64" si="10">SUM(O65:O89)</f>
        <v>16.048000000000002</v>
      </c>
      <c r="P64" s="83">
        <f t="shared" si="10"/>
        <v>16.835999999999999</v>
      </c>
      <c r="Q64" s="83">
        <f t="shared" si="10"/>
        <v>14.2</v>
      </c>
      <c r="R64" s="83">
        <f t="shared" si="10"/>
        <v>14.2</v>
      </c>
      <c r="S64" s="83"/>
      <c r="T64" s="83">
        <f t="shared" si="10"/>
        <v>20.383255792600004</v>
      </c>
      <c r="U64" s="83">
        <f>SUM(U70:U74)</f>
        <v>23.93157914402299</v>
      </c>
      <c r="V64" s="83">
        <f>SUM(V65:V89)</f>
        <v>25.719639438084958</v>
      </c>
      <c r="W64" s="83">
        <f>SUM(W65:W89)</f>
        <v>20.383255792600004</v>
      </c>
      <c r="X64" s="83">
        <f>SUM(X65:X89)</f>
        <v>20.383255792600004</v>
      </c>
      <c r="Y64" s="83">
        <f>SUM(T64:X64)</f>
        <v>110.80098595990796</v>
      </c>
      <c r="Z64" s="85">
        <f>SUM(Z65:Z89)</f>
        <v>24.052241835267999</v>
      </c>
      <c r="AA64" s="83">
        <f>SUM(AA70:AA74)</f>
        <v>28.239263389947126</v>
      </c>
      <c r="AB64" s="83">
        <f>SUM(AB65:AB89)</f>
        <v>30.349174536940247</v>
      </c>
      <c r="AC64" s="83">
        <f>SUM(AC65:AC89)</f>
        <v>24.052241835267999</v>
      </c>
      <c r="AD64" s="83">
        <f>SUM(AD65:AD89)</f>
        <v>24.052241835267999</v>
      </c>
      <c r="AE64" s="86">
        <f t="shared" si="5"/>
        <v>130.74516343269138</v>
      </c>
    </row>
    <row r="65" spans="1:31" ht="51" customHeight="1" x14ac:dyDescent="0.25">
      <c r="A65" s="16">
        <f>A64+1</f>
        <v>1</v>
      </c>
      <c r="B65" s="106" t="s">
        <v>89</v>
      </c>
      <c r="C65" s="104" t="str">
        <f>[1]Программа!D109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65" s="75" t="s">
        <v>42</v>
      </c>
      <c r="E65" s="78"/>
      <c r="F65" s="109"/>
      <c r="G65" s="77">
        <f>SUM([1]Программа!H109:I111)</f>
        <v>3.0250000000000004</v>
      </c>
      <c r="H65" s="89"/>
      <c r="I65" s="95">
        <v>2015</v>
      </c>
      <c r="J65" s="95">
        <f t="shared" ref="J65:J89" si="11">I65</f>
        <v>2015</v>
      </c>
      <c r="K65" s="77">
        <f t="shared" si="4"/>
        <v>5.1914616480984996</v>
      </c>
      <c r="L65" s="78"/>
      <c r="M65" s="78"/>
      <c r="N65" s="111">
        <f>G65</f>
        <v>3.0250000000000004</v>
      </c>
      <c r="O65" s="112"/>
      <c r="P65" s="111"/>
      <c r="Q65" s="111"/>
      <c r="R65" s="111"/>
      <c r="S65" s="83">
        <f t="shared" si="9"/>
        <v>3.0250000000000004</v>
      </c>
      <c r="T65" s="77">
        <f>[1]Программа!N109/1000</f>
        <v>4.3995437695749997</v>
      </c>
      <c r="U65" s="113"/>
      <c r="V65" s="77"/>
      <c r="W65" s="77"/>
      <c r="X65" s="77"/>
      <c r="Y65" s="77">
        <f t="shared" si="0"/>
        <v>4.3995437695749997</v>
      </c>
      <c r="Z65" s="79">
        <f>T65*1.18</f>
        <v>5.1914616480984996</v>
      </c>
      <c r="AA65" s="113"/>
      <c r="AB65" s="77"/>
      <c r="AC65" s="77"/>
      <c r="AD65" s="77"/>
      <c r="AE65" s="90">
        <f t="shared" si="5"/>
        <v>5.1914616480984996</v>
      </c>
    </row>
    <row r="66" spans="1:31" ht="51" customHeight="1" x14ac:dyDescent="0.25">
      <c r="A66" s="16">
        <v>2</v>
      </c>
      <c r="B66" s="106" t="s">
        <v>90</v>
      </c>
      <c r="C66" s="104" t="str">
        <f>[1]Программа!D112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66" s="75" t="s">
        <v>42</v>
      </c>
      <c r="E66" s="78"/>
      <c r="F66" s="109"/>
      <c r="G66" s="77">
        <f>SUM([1]Программа!H112:I114)</f>
        <v>2.625</v>
      </c>
      <c r="H66" s="89"/>
      <c r="I66" s="95">
        <v>2015</v>
      </c>
      <c r="J66" s="95">
        <f t="shared" si="11"/>
        <v>2015</v>
      </c>
      <c r="K66" s="77">
        <f t="shared" si="4"/>
        <v>4.6407624248857005</v>
      </c>
      <c r="L66" s="78"/>
      <c r="M66" s="78"/>
      <c r="N66" s="111">
        <f>G66</f>
        <v>2.625</v>
      </c>
      <c r="O66" s="112"/>
      <c r="P66" s="111"/>
      <c r="Q66" s="111"/>
      <c r="R66" s="111"/>
      <c r="S66" s="83">
        <f t="shared" si="9"/>
        <v>2.625</v>
      </c>
      <c r="T66" s="77">
        <f>[1]Программа!N112/1000</f>
        <v>3.9328495126150003</v>
      </c>
      <c r="U66" s="113"/>
      <c r="V66" s="77"/>
      <c r="W66" s="77"/>
      <c r="X66" s="77"/>
      <c r="Y66" s="77">
        <f t="shared" si="0"/>
        <v>3.9328495126150003</v>
      </c>
      <c r="Z66" s="79">
        <f>T66*1.18</f>
        <v>4.6407624248857005</v>
      </c>
      <c r="AA66" s="113"/>
      <c r="AB66" s="77"/>
      <c r="AC66" s="77"/>
      <c r="AD66" s="77"/>
      <c r="AE66" s="90">
        <f t="shared" si="5"/>
        <v>4.6407624248857005</v>
      </c>
    </row>
    <row r="67" spans="1:31" ht="51" customHeight="1" x14ac:dyDescent="0.25">
      <c r="A67" s="16">
        <f>A66+1</f>
        <v>3</v>
      </c>
      <c r="B67" s="106" t="s">
        <v>91</v>
      </c>
      <c r="C67" s="104" t="str">
        <f>[1]Программа!D115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67" s="75" t="s">
        <v>42</v>
      </c>
      <c r="E67" s="78"/>
      <c r="F67" s="109"/>
      <c r="G67" s="77">
        <f>SUM([1]Программа!H115:I117)</f>
        <v>2.625</v>
      </c>
      <c r="H67" s="89"/>
      <c r="I67" s="95">
        <v>2015</v>
      </c>
      <c r="J67" s="95">
        <f t="shared" si="11"/>
        <v>2015</v>
      </c>
      <c r="K67" s="77">
        <f t="shared" si="4"/>
        <v>4.6407624248857005</v>
      </c>
      <c r="L67" s="78"/>
      <c r="M67" s="78"/>
      <c r="N67" s="111">
        <f>G67</f>
        <v>2.625</v>
      </c>
      <c r="O67" s="112"/>
      <c r="P67" s="111"/>
      <c r="Q67" s="111"/>
      <c r="R67" s="111"/>
      <c r="S67" s="83">
        <f t="shared" si="9"/>
        <v>2.625</v>
      </c>
      <c r="T67" s="77">
        <f>[1]Программа!N115/1000</f>
        <v>3.9328495126150003</v>
      </c>
      <c r="U67" s="113"/>
      <c r="V67" s="77"/>
      <c r="W67" s="77"/>
      <c r="X67" s="77"/>
      <c r="Y67" s="77">
        <f t="shared" si="0"/>
        <v>3.9328495126150003</v>
      </c>
      <c r="Z67" s="79">
        <f>T67*1.18</f>
        <v>4.6407624248857005</v>
      </c>
      <c r="AA67" s="113"/>
      <c r="AB67" s="77"/>
      <c r="AC67" s="77"/>
      <c r="AD67" s="77"/>
      <c r="AE67" s="90">
        <f t="shared" si="5"/>
        <v>4.6407624248857005</v>
      </c>
    </row>
    <row r="68" spans="1:31" ht="51" customHeight="1" x14ac:dyDescent="0.25">
      <c r="A68" s="16">
        <v>3</v>
      </c>
      <c r="B68" s="106" t="s">
        <v>92</v>
      </c>
      <c r="C68" s="104" t="str">
        <f>[1]Программа!D118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68" s="75" t="s">
        <v>42</v>
      </c>
      <c r="E68" s="78"/>
      <c r="F68" s="109"/>
      <c r="G68" s="77">
        <f>SUM([1]Программа!H118:I120)</f>
        <v>2.625</v>
      </c>
      <c r="H68" s="89"/>
      <c r="I68" s="95">
        <v>2015</v>
      </c>
      <c r="J68" s="95">
        <f t="shared" si="11"/>
        <v>2015</v>
      </c>
      <c r="K68" s="77">
        <f t="shared" si="4"/>
        <v>4.6407624248857005</v>
      </c>
      <c r="L68" s="78"/>
      <c r="M68" s="78"/>
      <c r="N68" s="111">
        <f>G68</f>
        <v>2.625</v>
      </c>
      <c r="O68" s="112"/>
      <c r="P68" s="111"/>
      <c r="Q68" s="111"/>
      <c r="R68" s="111"/>
      <c r="S68" s="83">
        <f t="shared" si="9"/>
        <v>2.625</v>
      </c>
      <c r="T68" s="77">
        <f>[1]Программа!N118/1000</f>
        <v>3.9328495126150003</v>
      </c>
      <c r="U68" s="113"/>
      <c r="V68" s="77"/>
      <c r="W68" s="77"/>
      <c r="X68" s="77"/>
      <c r="Y68" s="77">
        <f t="shared" si="0"/>
        <v>3.9328495126150003</v>
      </c>
      <c r="Z68" s="79">
        <f>T68*1.18</f>
        <v>4.6407624248857005</v>
      </c>
      <c r="AA68" s="113"/>
      <c r="AB68" s="77"/>
      <c r="AC68" s="77"/>
      <c r="AD68" s="77"/>
      <c r="AE68" s="90">
        <f t="shared" si="5"/>
        <v>4.6407624248857005</v>
      </c>
    </row>
    <row r="69" spans="1:31" ht="51" customHeight="1" x14ac:dyDescent="0.25">
      <c r="A69" s="16">
        <f>A68+1</f>
        <v>4</v>
      </c>
      <c r="B69" s="106" t="s">
        <v>93</v>
      </c>
      <c r="C69" s="104" t="str">
        <f>[1]Программа!D121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69" s="75" t="s">
        <v>42</v>
      </c>
      <c r="E69" s="78"/>
      <c r="F69" s="109"/>
      <c r="G69" s="77">
        <f>SUM([1]Программа!H121:I123)</f>
        <v>3.3</v>
      </c>
      <c r="H69" s="89"/>
      <c r="I69" s="95">
        <v>2015</v>
      </c>
      <c r="J69" s="95">
        <f t="shared" si="11"/>
        <v>2015</v>
      </c>
      <c r="K69" s="77">
        <f t="shared" si="4"/>
        <v>4.9384929125124</v>
      </c>
      <c r="L69" s="78"/>
      <c r="M69" s="78"/>
      <c r="N69" s="111">
        <f>G69</f>
        <v>3.3</v>
      </c>
      <c r="O69" s="112"/>
      <c r="P69" s="111"/>
      <c r="Q69" s="111"/>
      <c r="R69" s="111"/>
      <c r="S69" s="83">
        <f t="shared" si="9"/>
        <v>3.3</v>
      </c>
      <c r="T69" s="77">
        <f>[1]Программа!N121/1000</f>
        <v>4.1851634851800004</v>
      </c>
      <c r="U69" s="113"/>
      <c r="V69" s="77"/>
      <c r="W69" s="77"/>
      <c r="X69" s="77"/>
      <c r="Y69" s="77">
        <f t="shared" si="0"/>
        <v>4.1851634851800004</v>
      </c>
      <c r="Z69" s="79">
        <f>T69*1.18</f>
        <v>4.9384929125124</v>
      </c>
      <c r="AA69" s="113"/>
      <c r="AB69" s="77"/>
      <c r="AC69" s="77"/>
      <c r="AD69" s="77"/>
      <c r="AE69" s="90">
        <f t="shared" si="5"/>
        <v>4.9384929125124</v>
      </c>
    </row>
    <row r="70" spans="1:31" ht="52.5" customHeight="1" x14ac:dyDescent="0.25">
      <c r="A70" s="16">
        <f>A65+1</f>
        <v>2</v>
      </c>
      <c r="B70" s="106" t="s">
        <v>94</v>
      </c>
      <c r="C70" s="104" t="str">
        <f>[1]Программа!D124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70" s="75" t="s">
        <v>42</v>
      </c>
      <c r="E70" s="75"/>
      <c r="F70" s="114"/>
      <c r="G70" s="77">
        <f>'[1]приложение 1.2 (2016)'!P35+'[1]приложение 1.2 (2016)'!P36+'[1]приложение 1.2 (2016)'!P37</f>
        <v>3.339</v>
      </c>
      <c r="H70" s="87"/>
      <c r="I70" s="75">
        <v>2016</v>
      </c>
      <c r="J70" s="95">
        <f t="shared" si="11"/>
        <v>2016</v>
      </c>
      <c r="K70" s="77">
        <f t="shared" si="4"/>
        <v>6.0458491411913959</v>
      </c>
      <c r="L70" s="78"/>
      <c r="M70" s="78"/>
      <c r="N70" s="115"/>
      <c r="O70" s="111">
        <f>G70</f>
        <v>3.339</v>
      </c>
      <c r="P70" s="115"/>
      <c r="Q70" s="115"/>
      <c r="R70" s="115"/>
      <c r="S70" s="83">
        <f t="shared" si="9"/>
        <v>3.339</v>
      </c>
      <c r="T70" s="83"/>
      <c r="U70" s="77">
        <v>5.1236009671113525</v>
      </c>
      <c r="V70" s="77"/>
      <c r="W70" s="77"/>
      <c r="X70" s="77"/>
      <c r="Y70" s="77">
        <f t="shared" si="0"/>
        <v>5.1236009671113525</v>
      </c>
      <c r="Z70" s="85"/>
      <c r="AA70" s="79">
        <f>U70*1.18</f>
        <v>6.0458491411913959</v>
      </c>
      <c r="AB70" s="77"/>
      <c r="AC70" s="77"/>
      <c r="AD70" s="77"/>
      <c r="AE70" s="90">
        <f t="shared" si="5"/>
        <v>6.0458491411913959</v>
      </c>
    </row>
    <row r="71" spans="1:31" ht="52.5" customHeight="1" x14ac:dyDescent="0.25">
      <c r="B71" s="106" t="s">
        <v>95</v>
      </c>
      <c r="C71" s="104" t="str">
        <f>[1]Программа!D127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71" s="75" t="s">
        <v>42</v>
      </c>
      <c r="E71" s="75"/>
      <c r="F71" s="114"/>
      <c r="G71" s="77">
        <v>2.625</v>
      </c>
      <c r="H71" s="87"/>
      <c r="I71" s="75">
        <v>2016</v>
      </c>
      <c r="J71" s="95">
        <f t="shared" si="11"/>
        <v>2016</v>
      </c>
      <c r="K71" s="77">
        <f t="shared" si="4"/>
        <v>4.6407624704535655</v>
      </c>
      <c r="L71" s="78"/>
      <c r="M71" s="78"/>
      <c r="N71" s="115"/>
      <c r="O71" s="111">
        <f>G71</f>
        <v>2.625</v>
      </c>
      <c r="P71" s="115"/>
      <c r="Q71" s="115"/>
      <c r="R71" s="115"/>
      <c r="S71" s="83">
        <f t="shared" si="9"/>
        <v>2.625</v>
      </c>
      <c r="T71" s="83"/>
      <c r="U71" s="77">
        <v>3.9328495512318353</v>
      </c>
      <c r="V71" s="77"/>
      <c r="W71" s="77"/>
      <c r="X71" s="77"/>
      <c r="Y71" s="77">
        <f t="shared" si="0"/>
        <v>3.9328495512318353</v>
      </c>
      <c r="Z71" s="85"/>
      <c r="AA71" s="79">
        <f>U71*1.18</f>
        <v>4.6407624704535655</v>
      </c>
      <c r="AB71" s="77"/>
      <c r="AC71" s="77"/>
      <c r="AD71" s="77"/>
      <c r="AE71" s="90">
        <f t="shared" si="5"/>
        <v>4.6407624704535655</v>
      </c>
    </row>
    <row r="72" spans="1:31" ht="52.5" customHeight="1" x14ac:dyDescent="0.25">
      <c r="B72" s="106" t="s">
        <v>96</v>
      </c>
      <c r="C72" s="104" t="str">
        <f>[1]Программа!D130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72" s="75" t="s">
        <v>42</v>
      </c>
      <c r="E72" s="75"/>
      <c r="F72" s="114"/>
      <c r="G72" s="77">
        <v>2.625</v>
      </c>
      <c r="H72" s="87"/>
      <c r="I72" s="75">
        <v>2016</v>
      </c>
      <c r="J72" s="95">
        <f t="shared" si="11"/>
        <v>2016</v>
      </c>
      <c r="K72" s="77">
        <f t="shared" si="4"/>
        <v>4.6407624704535655</v>
      </c>
      <c r="L72" s="78"/>
      <c r="M72" s="78"/>
      <c r="N72" s="115"/>
      <c r="O72" s="111">
        <f>G72</f>
        <v>2.625</v>
      </c>
      <c r="P72" s="115"/>
      <c r="Q72" s="115"/>
      <c r="R72" s="115"/>
      <c r="S72" s="83">
        <f t="shared" si="9"/>
        <v>2.625</v>
      </c>
      <c r="T72" s="83"/>
      <c r="U72" s="77">
        <v>3.9328495512318353</v>
      </c>
      <c r="V72" s="77"/>
      <c r="W72" s="77"/>
      <c r="X72" s="77"/>
      <c r="Y72" s="77">
        <f t="shared" si="0"/>
        <v>3.9328495512318353</v>
      </c>
      <c r="Z72" s="85"/>
      <c r="AA72" s="79">
        <f>U72*1.18</f>
        <v>4.6407624704535655</v>
      </c>
      <c r="AB72" s="77"/>
      <c r="AC72" s="77"/>
      <c r="AD72" s="77"/>
      <c r="AE72" s="90">
        <f t="shared" si="5"/>
        <v>4.6407624704535655</v>
      </c>
    </row>
    <row r="73" spans="1:31" ht="52.5" customHeight="1" x14ac:dyDescent="0.25">
      <c r="B73" s="106" t="s">
        <v>97</v>
      </c>
      <c r="C73" s="104" t="str">
        <f>[1]Программа!D133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73" s="75" t="s">
        <v>42</v>
      </c>
      <c r="E73" s="75"/>
      <c r="F73" s="114"/>
      <c r="G73" s="77">
        <v>2.625</v>
      </c>
      <c r="H73" s="87"/>
      <c r="I73" s="75">
        <v>2016</v>
      </c>
      <c r="J73" s="95">
        <f t="shared" si="11"/>
        <v>2016</v>
      </c>
      <c r="K73" s="77">
        <f t="shared" si="4"/>
        <v>4.6407624704535655</v>
      </c>
      <c r="L73" s="78"/>
      <c r="M73" s="78"/>
      <c r="N73" s="115"/>
      <c r="O73" s="111">
        <f>G73</f>
        <v>2.625</v>
      </c>
      <c r="P73" s="115"/>
      <c r="Q73" s="115"/>
      <c r="R73" s="115"/>
      <c r="S73" s="83">
        <f t="shared" si="9"/>
        <v>2.625</v>
      </c>
      <c r="T73" s="83"/>
      <c r="U73" s="77">
        <v>3.9328495512318353</v>
      </c>
      <c r="V73" s="77"/>
      <c r="W73" s="77"/>
      <c r="X73" s="77"/>
      <c r="Y73" s="77">
        <f t="shared" si="0"/>
        <v>3.9328495512318353</v>
      </c>
      <c r="Z73" s="85"/>
      <c r="AA73" s="79">
        <f>U73*1.18</f>
        <v>4.6407624704535655</v>
      </c>
      <c r="AB73" s="77"/>
      <c r="AC73" s="77"/>
      <c r="AD73" s="77"/>
      <c r="AE73" s="90">
        <f t="shared" si="5"/>
        <v>4.6407624704535655</v>
      </c>
    </row>
    <row r="74" spans="1:31" ht="52.5" customHeight="1" x14ac:dyDescent="0.25">
      <c r="B74" s="106" t="s">
        <v>98</v>
      </c>
      <c r="C74" s="104" t="str">
        <f>[1]Программа!D136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74" s="75" t="s">
        <v>42</v>
      </c>
      <c r="E74" s="75"/>
      <c r="F74" s="114"/>
      <c r="G74" s="77">
        <f>'[1]приложение 1.2 (2016)'!P47+'[1]приложение 1.2 (2016)'!P48+'[1]приложение 1.2 (2016)'!P49</f>
        <v>4.8339999999999996</v>
      </c>
      <c r="H74" s="87"/>
      <c r="I74" s="75">
        <v>2016</v>
      </c>
      <c r="J74" s="95">
        <f t="shared" si="11"/>
        <v>2016</v>
      </c>
      <c r="K74" s="77">
        <f t="shared" si="4"/>
        <v>8.2711268373950322</v>
      </c>
      <c r="L74" s="78"/>
      <c r="M74" s="78"/>
      <c r="N74" s="115"/>
      <c r="O74" s="111">
        <f>G74</f>
        <v>4.8339999999999996</v>
      </c>
      <c r="P74" s="115"/>
      <c r="Q74" s="115"/>
      <c r="R74" s="115"/>
      <c r="S74" s="83">
        <f t="shared" si="9"/>
        <v>4.8339999999999996</v>
      </c>
      <c r="T74" s="83"/>
      <c r="U74" s="77">
        <v>7.009429523216129</v>
      </c>
      <c r="V74" s="77"/>
      <c r="W74" s="77"/>
      <c r="X74" s="77"/>
      <c r="Y74" s="77">
        <f t="shared" si="0"/>
        <v>7.009429523216129</v>
      </c>
      <c r="Z74" s="85"/>
      <c r="AA74" s="79">
        <f>U74*1.18</f>
        <v>8.2711268373950322</v>
      </c>
      <c r="AB74" s="77"/>
      <c r="AC74" s="77"/>
      <c r="AD74" s="77"/>
      <c r="AE74" s="90">
        <f t="shared" si="5"/>
        <v>8.2711268373950322</v>
      </c>
    </row>
    <row r="75" spans="1:31" ht="51.75" customHeight="1" x14ac:dyDescent="0.25">
      <c r="A75" s="16">
        <f>A70+1</f>
        <v>3</v>
      </c>
      <c r="B75" s="106" t="s">
        <v>99</v>
      </c>
      <c r="C75" s="104" t="str">
        <f>[1]Программа!D139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75" s="75" t="s">
        <v>42</v>
      </c>
      <c r="E75" s="75"/>
      <c r="F75" s="114"/>
      <c r="G75" s="77">
        <f>'[1]приложение 1.2(2017)'!P40+'[1]приложение 1.2(2017)'!P41+'[1]приложение 1.2(2017)'!P42</f>
        <v>3.6</v>
      </c>
      <c r="H75" s="89"/>
      <c r="I75" s="95">
        <v>2017</v>
      </c>
      <c r="J75" s="95">
        <f t="shared" si="11"/>
        <v>2017</v>
      </c>
      <c r="K75" s="77">
        <f t="shared" si="4"/>
        <v>6.6434162932413567</v>
      </c>
      <c r="L75" s="78"/>
      <c r="M75" s="78"/>
      <c r="N75" s="111"/>
      <c r="O75" s="111"/>
      <c r="P75" s="111">
        <f>G75</f>
        <v>3.6</v>
      </c>
      <c r="Q75" s="111"/>
      <c r="R75" s="111"/>
      <c r="S75" s="83">
        <f t="shared" si="9"/>
        <v>3.6</v>
      </c>
      <c r="T75" s="77"/>
      <c r="U75" s="77"/>
      <c r="V75" s="77">
        <v>5.6300138078316584</v>
      </c>
      <c r="W75" s="77"/>
      <c r="X75" s="77"/>
      <c r="Y75" s="77">
        <f t="shared" si="0"/>
        <v>5.6300138078316584</v>
      </c>
      <c r="Z75" s="79"/>
      <c r="AA75" s="77"/>
      <c r="AB75" s="79">
        <f>V75*1.18</f>
        <v>6.6434162932413567</v>
      </c>
      <c r="AC75" s="77"/>
      <c r="AD75" s="77"/>
      <c r="AE75" s="90">
        <f t="shared" si="5"/>
        <v>6.6434162932413567</v>
      </c>
    </row>
    <row r="76" spans="1:31" ht="51.75" customHeight="1" x14ac:dyDescent="0.25">
      <c r="B76" s="106" t="s">
        <v>100</v>
      </c>
      <c r="C76" s="104" t="str">
        <f>[1]Программа!D142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76" s="75" t="s">
        <v>42</v>
      </c>
      <c r="E76" s="75"/>
      <c r="F76" s="114"/>
      <c r="G76" s="77">
        <f>'[1]приложение 1.2(2017)'!P43+'[1]приложение 1.2(2017)'!P44+'[1]приложение 1.2(2017)'!P45</f>
        <v>2.7199999999999998</v>
      </c>
      <c r="H76" s="89"/>
      <c r="I76" s="95">
        <v>2017</v>
      </c>
      <c r="J76" s="95">
        <f t="shared" si="11"/>
        <v>2017</v>
      </c>
      <c r="K76" s="77">
        <f t="shared" si="4"/>
        <v>4.9265032434742571</v>
      </c>
      <c r="L76" s="78"/>
      <c r="M76" s="78"/>
      <c r="N76" s="111"/>
      <c r="O76" s="111"/>
      <c r="P76" s="111">
        <f>G76</f>
        <v>2.7199999999999998</v>
      </c>
      <c r="Q76" s="111"/>
      <c r="R76" s="111"/>
      <c r="S76" s="83">
        <f t="shared" si="9"/>
        <v>2.7199999999999998</v>
      </c>
      <c r="T76" s="77"/>
      <c r="U76" s="77"/>
      <c r="V76" s="77">
        <v>4.1750027487069978</v>
      </c>
      <c r="W76" s="77"/>
      <c r="X76" s="77"/>
      <c r="Y76" s="77">
        <f t="shared" si="0"/>
        <v>4.1750027487069978</v>
      </c>
      <c r="Z76" s="79"/>
      <c r="AA76" s="77"/>
      <c r="AB76" s="79">
        <f>V76*1.18</f>
        <v>4.9265032434742571</v>
      </c>
      <c r="AC76" s="77"/>
      <c r="AD76" s="77"/>
      <c r="AE76" s="90">
        <f t="shared" si="5"/>
        <v>4.9265032434742571</v>
      </c>
    </row>
    <row r="77" spans="1:31" ht="51.75" customHeight="1" x14ac:dyDescent="0.25">
      <c r="B77" s="106" t="s">
        <v>101</v>
      </c>
      <c r="C77" s="104" t="str">
        <f>[1]Программа!D145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77" s="75" t="s">
        <v>42</v>
      </c>
      <c r="E77" s="75"/>
      <c r="F77" s="114"/>
      <c r="G77" s="77">
        <f>'[1]приложение 1.2(2017)'!P46+'[1]приложение 1.2(2017)'!P47+'[1]приложение 1.2(2017)'!P48</f>
        <v>3.3</v>
      </c>
      <c r="H77" s="89"/>
      <c r="I77" s="95">
        <v>2017</v>
      </c>
      <c r="J77" s="95">
        <f t="shared" si="11"/>
        <v>2017</v>
      </c>
      <c r="K77" s="77">
        <f t="shared" si="4"/>
        <v>6.0999463200328448</v>
      </c>
      <c r="L77" s="78"/>
      <c r="M77" s="78"/>
      <c r="N77" s="111"/>
      <c r="O77" s="111"/>
      <c r="P77" s="111">
        <f>G77</f>
        <v>3.3</v>
      </c>
      <c r="Q77" s="111"/>
      <c r="R77" s="111"/>
      <c r="S77" s="83">
        <f t="shared" si="9"/>
        <v>3.3</v>
      </c>
      <c r="T77" s="77"/>
      <c r="U77" s="77"/>
      <c r="V77" s="77">
        <v>5.1694460339261399</v>
      </c>
      <c r="W77" s="77"/>
      <c r="X77" s="77"/>
      <c r="Y77" s="77">
        <f t="shared" si="0"/>
        <v>5.1694460339261399</v>
      </c>
      <c r="Z77" s="79"/>
      <c r="AA77" s="77"/>
      <c r="AB77" s="79">
        <f>V77*1.18</f>
        <v>6.0999463200328448</v>
      </c>
      <c r="AC77" s="77"/>
      <c r="AD77" s="77"/>
      <c r="AE77" s="90">
        <f t="shared" si="5"/>
        <v>6.0999463200328448</v>
      </c>
    </row>
    <row r="78" spans="1:31" ht="51.75" customHeight="1" x14ac:dyDescent="0.25">
      <c r="B78" s="106" t="s">
        <v>102</v>
      </c>
      <c r="C78" s="104" t="str">
        <f>[1]Программа!D148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78" s="75" t="s">
        <v>42</v>
      </c>
      <c r="E78" s="75"/>
      <c r="F78" s="114"/>
      <c r="G78" s="77">
        <f>'[1]приложение 1.2(2017)'!P49+'[1]приложение 1.2(2017)'!P50+'[1]приложение 1.2(2017)'!P51</f>
        <v>2.7199999999999998</v>
      </c>
      <c r="H78" s="89"/>
      <c r="I78" s="95">
        <v>2017</v>
      </c>
      <c r="J78" s="95">
        <f t="shared" si="11"/>
        <v>2017</v>
      </c>
      <c r="K78" s="77">
        <f t="shared" si="4"/>
        <v>4.9265032434742571</v>
      </c>
      <c r="L78" s="78"/>
      <c r="M78" s="78"/>
      <c r="N78" s="111"/>
      <c r="O78" s="111"/>
      <c r="P78" s="111">
        <f>G78</f>
        <v>2.7199999999999998</v>
      </c>
      <c r="Q78" s="111"/>
      <c r="R78" s="111"/>
      <c r="S78" s="83">
        <f t="shared" si="9"/>
        <v>2.7199999999999998</v>
      </c>
      <c r="T78" s="77"/>
      <c r="U78" s="77"/>
      <c r="V78" s="77">
        <v>4.1750027487069978</v>
      </c>
      <c r="W78" s="77"/>
      <c r="X78" s="77"/>
      <c r="Y78" s="77">
        <f t="shared" si="0"/>
        <v>4.1750027487069978</v>
      </c>
      <c r="Z78" s="79"/>
      <c r="AA78" s="77"/>
      <c r="AB78" s="79">
        <f>V78*1.18</f>
        <v>4.9265032434742571</v>
      </c>
      <c r="AC78" s="77"/>
      <c r="AD78" s="77"/>
      <c r="AE78" s="90">
        <f t="shared" si="5"/>
        <v>4.9265032434742571</v>
      </c>
    </row>
    <row r="79" spans="1:31" ht="51.75" customHeight="1" x14ac:dyDescent="0.25">
      <c r="B79" s="106" t="s">
        <v>103</v>
      </c>
      <c r="C79" s="104" t="str">
        <f>[1]Программа!D151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79" s="75" t="s">
        <v>42</v>
      </c>
      <c r="E79" s="75"/>
      <c r="F79" s="114"/>
      <c r="G79" s="77">
        <f>'[1]приложение 1.2(2017)'!P52+'[1]приложение 1.2(2017)'!P53+'[1]приложение 1.2(2017)'!P54</f>
        <v>4.4960000000000004</v>
      </c>
      <c r="H79" s="89"/>
      <c r="I79" s="95">
        <v>2017</v>
      </c>
      <c r="J79" s="95">
        <f t="shared" si="11"/>
        <v>2017</v>
      </c>
      <c r="K79" s="77">
        <f t="shared" si="4"/>
        <v>7.7528054367175319</v>
      </c>
      <c r="L79" s="78"/>
      <c r="M79" s="78"/>
      <c r="N79" s="111"/>
      <c r="O79" s="111"/>
      <c r="P79" s="111">
        <f>G79</f>
        <v>4.4960000000000004</v>
      </c>
      <c r="Q79" s="111"/>
      <c r="R79" s="111"/>
      <c r="S79" s="83">
        <f t="shared" si="9"/>
        <v>4.4960000000000004</v>
      </c>
      <c r="T79" s="77"/>
      <c r="U79" s="77"/>
      <c r="V79" s="77">
        <v>6.5701740989131627</v>
      </c>
      <c r="W79" s="77"/>
      <c r="X79" s="77"/>
      <c r="Y79" s="77">
        <f t="shared" si="0"/>
        <v>6.5701740989131627</v>
      </c>
      <c r="Z79" s="79"/>
      <c r="AA79" s="77"/>
      <c r="AB79" s="79">
        <f>V79*1.18</f>
        <v>7.7528054367175319</v>
      </c>
      <c r="AC79" s="77"/>
      <c r="AD79" s="77"/>
      <c r="AE79" s="90">
        <f t="shared" si="5"/>
        <v>7.7528054367175319</v>
      </c>
    </row>
    <row r="80" spans="1:31" ht="51.75" customHeight="1" x14ac:dyDescent="0.25">
      <c r="A80" s="16">
        <f>A75+1</f>
        <v>4</v>
      </c>
      <c r="B80" s="106" t="s">
        <v>104</v>
      </c>
      <c r="C80" s="104" t="str">
        <f>[1]Программа!D154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80" s="75" t="s">
        <v>42</v>
      </c>
      <c r="E80" s="75"/>
      <c r="F80" s="114"/>
      <c r="G80" s="77">
        <f>SUM([1]Программа!H154:I156)</f>
        <v>3.0250000000000004</v>
      </c>
      <c r="H80" s="89"/>
      <c r="I80" s="95">
        <v>2018</v>
      </c>
      <c r="J80" s="95">
        <f t="shared" si="11"/>
        <v>2018</v>
      </c>
      <c r="K80" s="77">
        <f t="shared" si="4"/>
        <v>5.1914616480985005</v>
      </c>
      <c r="L80" s="78"/>
      <c r="M80" s="78"/>
      <c r="N80" s="111"/>
      <c r="O80" s="111"/>
      <c r="P80" s="111"/>
      <c r="Q80" s="111">
        <f>G80</f>
        <v>3.0250000000000004</v>
      </c>
      <c r="R80" s="111"/>
      <c r="S80" s="83">
        <f t="shared" si="9"/>
        <v>3.0250000000000004</v>
      </c>
      <c r="T80" s="77"/>
      <c r="U80" s="77"/>
      <c r="V80" s="77"/>
      <c r="W80" s="77">
        <f>[1]Программа!Q154/1000</f>
        <v>4.3995437695750006</v>
      </c>
      <c r="X80" s="77"/>
      <c r="Y80" s="77">
        <f t="shared" si="0"/>
        <v>4.3995437695750006</v>
      </c>
      <c r="Z80" s="79"/>
      <c r="AA80" s="77"/>
      <c r="AB80" s="77"/>
      <c r="AC80" s="79">
        <f>W80*1.18</f>
        <v>5.1914616480985005</v>
      </c>
      <c r="AD80" s="77"/>
      <c r="AE80" s="90">
        <f t="shared" si="5"/>
        <v>5.1914616480985005</v>
      </c>
    </row>
    <row r="81" spans="1:31" ht="51.75" customHeight="1" x14ac:dyDescent="0.25">
      <c r="B81" s="106" t="s">
        <v>105</v>
      </c>
      <c r="C81" s="104" t="str">
        <f>[1]Программа!D142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81" s="75" t="s">
        <v>42</v>
      </c>
      <c r="E81" s="75"/>
      <c r="F81" s="114"/>
      <c r="G81" s="77">
        <f>SUM([1]Программа!H157:I159)</f>
        <v>2.625</v>
      </c>
      <c r="H81" s="89"/>
      <c r="I81" s="95">
        <v>2018</v>
      </c>
      <c r="J81" s="95">
        <f t="shared" si="11"/>
        <v>2018</v>
      </c>
      <c r="K81" s="77">
        <f t="shared" si="4"/>
        <v>4.6407624248857005</v>
      </c>
      <c r="L81" s="78"/>
      <c r="M81" s="78"/>
      <c r="N81" s="111"/>
      <c r="O81" s="111"/>
      <c r="P81" s="111"/>
      <c r="Q81" s="111">
        <f>G81</f>
        <v>2.625</v>
      </c>
      <c r="R81" s="111"/>
      <c r="S81" s="83">
        <f t="shared" si="9"/>
        <v>2.625</v>
      </c>
      <c r="T81" s="77"/>
      <c r="U81" s="77"/>
      <c r="V81" s="77"/>
      <c r="W81" s="77">
        <f>[1]Программа!Q157/1000</f>
        <v>3.9328495126150003</v>
      </c>
      <c r="X81" s="77"/>
      <c r="Y81" s="77">
        <f t="shared" si="0"/>
        <v>3.9328495126150003</v>
      </c>
      <c r="Z81" s="79"/>
      <c r="AA81" s="77"/>
      <c r="AB81" s="77"/>
      <c r="AC81" s="79">
        <f>W81*1.18</f>
        <v>4.6407624248857005</v>
      </c>
      <c r="AD81" s="77"/>
      <c r="AE81" s="90">
        <f t="shared" si="5"/>
        <v>4.6407624248857005</v>
      </c>
    </row>
    <row r="82" spans="1:31" ht="51.75" customHeight="1" x14ac:dyDescent="0.25">
      <c r="B82" s="106" t="s">
        <v>106</v>
      </c>
      <c r="C82" s="104" t="str">
        <f>[1]Программа!D145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82" s="75" t="s">
        <v>42</v>
      </c>
      <c r="E82" s="75"/>
      <c r="F82" s="114"/>
      <c r="G82" s="77">
        <f>SUM([1]Программа!H160:I162)</f>
        <v>2.625</v>
      </c>
      <c r="H82" s="89"/>
      <c r="I82" s="95">
        <v>2018</v>
      </c>
      <c r="J82" s="95">
        <f t="shared" si="11"/>
        <v>2018</v>
      </c>
      <c r="K82" s="77">
        <f t="shared" si="4"/>
        <v>4.6407624248857005</v>
      </c>
      <c r="L82" s="78"/>
      <c r="M82" s="78"/>
      <c r="N82" s="111"/>
      <c r="O82" s="111"/>
      <c r="P82" s="111"/>
      <c r="Q82" s="111">
        <f>G82</f>
        <v>2.625</v>
      </c>
      <c r="R82" s="111"/>
      <c r="S82" s="83">
        <f t="shared" si="9"/>
        <v>2.625</v>
      </c>
      <c r="T82" s="77"/>
      <c r="U82" s="77"/>
      <c r="V82" s="77"/>
      <c r="W82" s="77">
        <f>[1]Программа!Q160/1000</f>
        <v>3.9328495126150003</v>
      </c>
      <c r="X82" s="77"/>
      <c r="Y82" s="77">
        <f t="shared" si="0"/>
        <v>3.9328495126150003</v>
      </c>
      <c r="Z82" s="79"/>
      <c r="AA82" s="77"/>
      <c r="AB82" s="77"/>
      <c r="AC82" s="79">
        <f t="shared" ref="AC82:AD89" si="12">W82*1.18</f>
        <v>4.6407624248857005</v>
      </c>
      <c r="AD82" s="77"/>
      <c r="AE82" s="90">
        <f t="shared" si="5"/>
        <v>4.6407624248857005</v>
      </c>
    </row>
    <row r="83" spans="1:31" ht="51.75" customHeight="1" x14ac:dyDescent="0.25">
      <c r="B83" s="106" t="s">
        <v>107</v>
      </c>
      <c r="C83" s="104" t="str">
        <f>[1]Программа!D148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83" s="75" t="s">
        <v>42</v>
      </c>
      <c r="E83" s="75"/>
      <c r="F83" s="114"/>
      <c r="G83" s="77">
        <f>SUM([1]Программа!H163:I165)</f>
        <v>2.625</v>
      </c>
      <c r="H83" s="89"/>
      <c r="I83" s="95">
        <v>2018</v>
      </c>
      <c r="J83" s="95">
        <f t="shared" si="11"/>
        <v>2018</v>
      </c>
      <c r="K83" s="77">
        <f t="shared" si="4"/>
        <v>4.6407624248857005</v>
      </c>
      <c r="L83" s="78"/>
      <c r="M83" s="78"/>
      <c r="N83" s="111"/>
      <c r="O83" s="111"/>
      <c r="P83" s="111"/>
      <c r="Q83" s="111">
        <f>G83</f>
        <v>2.625</v>
      </c>
      <c r="R83" s="111"/>
      <c r="S83" s="83">
        <f t="shared" si="9"/>
        <v>2.625</v>
      </c>
      <c r="T83" s="77"/>
      <c r="U83" s="77"/>
      <c r="V83" s="77"/>
      <c r="W83" s="77">
        <f>[1]Программа!Q163/1000</f>
        <v>3.9328495126150003</v>
      </c>
      <c r="X83" s="77"/>
      <c r="Y83" s="77">
        <f t="shared" si="0"/>
        <v>3.9328495126150003</v>
      </c>
      <c r="Z83" s="79"/>
      <c r="AA83" s="77"/>
      <c r="AB83" s="77"/>
      <c r="AC83" s="79">
        <f t="shared" si="12"/>
        <v>4.6407624248857005</v>
      </c>
      <c r="AD83" s="77"/>
      <c r="AE83" s="90">
        <f t="shared" si="5"/>
        <v>4.6407624248857005</v>
      </c>
    </row>
    <row r="84" spans="1:31" ht="51.75" customHeight="1" x14ac:dyDescent="0.25">
      <c r="B84" s="106" t="s">
        <v>108</v>
      </c>
      <c r="C84" s="104" t="str">
        <f>[1]Программа!D151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84" s="75" t="s">
        <v>42</v>
      </c>
      <c r="E84" s="75"/>
      <c r="F84" s="114"/>
      <c r="G84" s="77">
        <f>SUM([1]Программа!H166:I168)</f>
        <v>3.3</v>
      </c>
      <c r="H84" s="89"/>
      <c r="I84" s="95">
        <v>2018</v>
      </c>
      <c r="J84" s="95">
        <f t="shared" si="11"/>
        <v>2018</v>
      </c>
      <c r="K84" s="77">
        <f t="shared" si="4"/>
        <v>4.9384929125124</v>
      </c>
      <c r="L84" s="78"/>
      <c r="M84" s="78"/>
      <c r="N84" s="111"/>
      <c r="O84" s="111"/>
      <c r="P84" s="111"/>
      <c r="Q84" s="111">
        <f>G84</f>
        <v>3.3</v>
      </c>
      <c r="R84" s="111"/>
      <c r="S84" s="83">
        <f t="shared" si="9"/>
        <v>3.3</v>
      </c>
      <c r="T84" s="77"/>
      <c r="U84" s="77"/>
      <c r="V84" s="77"/>
      <c r="W84" s="77">
        <f>[1]Программа!Q166/1000</f>
        <v>4.1851634851800004</v>
      </c>
      <c r="X84" s="77"/>
      <c r="Y84" s="77">
        <f t="shared" si="0"/>
        <v>4.1851634851800004</v>
      </c>
      <c r="Z84" s="79"/>
      <c r="AA84" s="77"/>
      <c r="AB84" s="77"/>
      <c r="AC84" s="79">
        <f t="shared" si="12"/>
        <v>4.9384929125124</v>
      </c>
      <c r="AD84" s="77"/>
      <c r="AE84" s="90">
        <f t="shared" si="5"/>
        <v>4.9384929125124</v>
      </c>
    </row>
    <row r="85" spans="1:31" ht="53.25" customHeight="1" x14ac:dyDescent="0.25">
      <c r="A85" s="16">
        <f>A80+1</f>
        <v>5</v>
      </c>
      <c r="B85" s="106" t="s">
        <v>109</v>
      </c>
      <c r="C85" s="104" t="str">
        <f>[1]Программа!D169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D85" s="75" t="s">
        <v>42</v>
      </c>
      <c r="E85" s="75"/>
      <c r="F85" s="114"/>
      <c r="G85" s="77">
        <f>SUM([1]Программа!H169:I171)</f>
        <v>3.0250000000000004</v>
      </c>
      <c r="H85" s="89"/>
      <c r="I85" s="95">
        <v>2019</v>
      </c>
      <c r="J85" s="95">
        <f t="shared" si="11"/>
        <v>2019</v>
      </c>
      <c r="K85" s="77">
        <f t="shared" si="4"/>
        <v>5.1914616480985005</v>
      </c>
      <c r="L85" s="78"/>
      <c r="M85" s="78"/>
      <c r="N85" s="111"/>
      <c r="O85" s="111"/>
      <c r="P85" s="111"/>
      <c r="Q85" s="111"/>
      <c r="R85" s="111">
        <f>G85</f>
        <v>3.0250000000000004</v>
      </c>
      <c r="S85" s="83">
        <f t="shared" si="9"/>
        <v>3.0250000000000004</v>
      </c>
      <c r="T85" s="77"/>
      <c r="U85" s="77"/>
      <c r="V85" s="77"/>
      <c r="W85" s="77"/>
      <c r="X85" s="77">
        <f>[1]Программа!R169/1000</f>
        <v>4.3995437695750006</v>
      </c>
      <c r="Y85" s="77">
        <f t="shared" si="0"/>
        <v>4.3995437695750006</v>
      </c>
      <c r="Z85" s="79"/>
      <c r="AA85" s="77"/>
      <c r="AB85" s="77"/>
      <c r="AC85" s="77"/>
      <c r="AD85" s="79">
        <f t="shared" si="12"/>
        <v>5.1914616480985005</v>
      </c>
      <c r="AE85" s="90">
        <f t="shared" si="5"/>
        <v>5.1914616480985005</v>
      </c>
    </row>
    <row r="86" spans="1:31" ht="53.25" customHeight="1" x14ac:dyDescent="0.25">
      <c r="B86" s="106" t="s">
        <v>110</v>
      </c>
      <c r="C86" s="104" t="str">
        <f>[1]Программа!D172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D86" s="75" t="s">
        <v>42</v>
      </c>
      <c r="E86" s="75"/>
      <c r="F86" s="114"/>
      <c r="G86" s="77">
        <f>SUM([1]Программа!H172:I174)</f>
        <v>2.625</v>
      </c>
      <c r="H86" s="89"/>
      <c r="I86" s="95">
        <v>2019</v>
      </c>
      <c r="J86" s="95">
        <f t="shared" si="11"/>
        <v>2019</v>
      </c>
      <c r="K86" s="77">
        <f t="shared" si="4"/>
        <v>4.6407624248857005</v>
      </c>
      <c r="L86" s="78"/>
      <c r="M86" s="78"/>
      <c r="N86" s="111"/>
      <c r="O86" s="111"/>
      <c r="P86" s="111"/>
      <c r="Q86" s="111"/>
      <c r="R86" s="111">
        <f>G86</f>
        <v>2.625</v>
      </c>
      <c r="S86" s="83">
        <f t="shared" si="9"/>
        <v>2.625</v>
      </c>
      <c r="T86" s="77"/>
      <c r="U86" s="77"/>
      <c r="V86" s="77"/>
      <c r="W86" s="77"/>
      <c r="X86" s="77">
        <f>[1]Программа!R172/1000</f>
        <v>3.9328495126150003</v>
      </c>
      <c r="Y86" s="77">
        <f t="shared" si="0"/>
        <v>3.9328495126150003</v>
      </c>
      <c r="Z86" s="79"/>
      <c r="AA86" s="77"/>
      <c r="AB86" s="77"/>
      <c r="AC86" s="77"/>
      <c r="AD86" s="79">
        <f t="shared" si="12"/>
        <v>4.6407624248857005</v>
      </c>
      <c r="AE86" s="90">
        <f t="shared" si="5"/>
        <v>4.6407624248857005</v>
      </c>
    </row>
    <row r="87" spans="1:31" ht="53.25" customHeight="1" x14ac:dyDescent="0.25">
      <c r="B87" s="106" t="s">
        <v>111</v>
      </c>
      <c r="C87" s="104" t="str">
        <f>[1]Программа!D175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D87" s="75" t="s">
        <v>42</v>
      </c>
      <c r="E87" s="75"/>
      <c r="F87" s="114"/>
      <c r="G87" s="77">
        <f>SUM([1]Программа!H175:I177)</f>
        <v>2.625</v>
      </c>
      <c r="H87" s="89"/>
      <c r="I87" s="95">
        <v>2019</v>
      </c>
      <c r="J87" s="95">
        <f t="shared" si="11"/>
        <v>2019</v>
      </c>
      <c r="K87" s="77">
        <f t="shared" si="4"/>
        <v>4.6407624248857005</v>
      </c>
      <c r="L87" s="78"/>
      <c r="M87" s="78"/>
      <c r="N87" s="111"/>
      <c r="O87" s="111"/>
      <c r="P87" s="111"/>
      <c r="Q87" s="111"/>
      <c r="R87" s="111">
        <f>G87</f>
        <v>2.625</v>
      </c>
      <c r="S87" s="83">
        <f t="shared" si="9"/>
        <v>2.625</v>
      </c>
      <c r="T87" s="77"/>
      <c r="U87" s="77"/>
      <c r="V87" s="77"/>
      <c r="W87" s="77"/>
      <c r="X87" s="77">
        <f>[1]Программа!R175/1000</f>
        <v>3.9328495126150003</v>
      </c>
      <c r="Y87" s="77">
        <f t="shared" si="0"/>
        <v>3.9328495126150003</v>
      </c>
      <c r="Z87" s="79"/>
      <c r="AA87" s="77"/>
      <c r="AB87" s="77"/>
      <c r="AC87" s="77"/>
      <c r="AD87" s="79">
        <f t="shared" si="12"/>
        <v>4.6407624248857005</v>
      </c>
      <c r="AE87" s="90">
        <f t="shared" si="5"/>
        <v>4.6407624248857005</v>
      </c>
    </row>
    <row r="88" spans="1:31" ht="53.25" customHeight="1" x14ac:dyDescent="0.25">
      <c r="B88" s="106" t="s">
        <v>112</v>
      </c>
      <c r="C88" s="104" t="str">
        <f>[1]Программа!D178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D88" s="75" t="s">
        <v>42</v>
      </c>
      <c r="E88" s="75"/>
      <c r="F88" s="114"/>
      <c r="G88" s="77">
        <f>SUM([1]Программа!H178:I180)</f>
        <v>2.625</v>
      </c>
      <c r="H88" s="89"/>
      <c r="I88" s="95">
        <v>2019</v>
      </c>
      <c r="J88" s="95">
        <f t="shared" si="11"/>
        <v>2019</v>
      </c>
      <c r="K88" s="77">
        <f t="shared" si="4"/>
        <v>4.6407624248857005</v>
      </c>
      <c r="L88" s="78"/>
      <c r="M88" s="78"/>
      <c r="N88" s="111"/>
      <c r="O88" s="111"/>
      <c r="P88" s="111"/>
      <c r="Q88" s="111"/>
      <c r="R88" s="111">
        <f>G88</f>
        <v>2.625</v>
      </c>
      <c r="S88" s="83">
        <f t="shared" si="9"/>
        <v>2.625</v>
      </c>
      <c r="T88" s="77"/>
      <c r="U88" s="77"/>
      <c r="V88" s="77"/>
      <c r="W88" s="77"/>
      <c r="X88" s="77">
        <f>[1]Программа!R178/1000</f>
        <v>3.9328495126150003</v>
      </c>
      <c r="Y88" s="77">
        <f t="shared" si="0"/>
        <v>3.9328495126150003</v>
      </c>
      <c r="Z88" s="79"/>
      <c r="AA88" s="77"/>
      <c r="AB88" s="77"/>
      <c r="AC88" s="77"/>
      <c r="AD88" s="79">
        <f t="shared" si="12"/>
        <v>4.6407624248857005</v>
      </c>
      <c r="AE88" s="90">
        <f t="shared" si="5"/>
        <v>4.6407624248857005</v>
      </c>
    </row>
    <row r="89" spans="1:31" ht="53.25" customHeight="1" x14ac:dyDescent="0.25">
      <c r="B89" s="106" t="s">
        <v>113</v>
      </c>
      <c r="C89" s="104" t="str">
        <f>[1]Программа!D181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D89" s="75" t="s">
        <v>42</v>
      </c>
      <c r="E89" s="75"/>
      <c r="F89" s="114"/>
      <c r="G89" s="77">
        <f>SUM([1]Программа!H181:I183)</f>
        <v>3.3</v>
      </c>
      <c r="H89" s="89"/>
      <c r="I89" s="95">
        <v>2019</v>
      </c>
      <c r="J89" s="95">
        <f t="shared" si="11"/>
        <v>2019</v>
      </c>
      <c r="K89" s="77">
        <f t="shared" si="4"/>
        <v>4.9384929125124</v>
      </c>
      <c r="L89" s="78"/>
      <c r="M89" s="78"/>
      <c r="N89" s="111"/>
      <c r="O89" s="111"/>
      <c r="P89" s="111"/>
      <c r="Q89" s="111"/>
      <c r="R89" s="111">
        <f>G89</f>
        <v>3.3</v>
      </c>
      <c r="S89" s="83">
        <f t="shared" si="9"/>
        <v>3.3</v>
      </c>
      <c r="T89" s="77"/>
      <c r="U89" s="77"/>
      <c r="V89" s="77"/>
      <c r="W89" s="77"/>
      <c r="X89" s="77">
        <f>[1]Программа!R181/1000</f>
        <v>4.1851634851800004</v>
      </c>
      <c r="Y89" s="77">
        <f t="shared" si="0"/>
        <v>4.1851634851800004</v>
      </c>
      <c r="Z89" s="79"/>
      <c r="AA89" s="77"/>
      <c r="AB89" s="77"/>
      <c r="AC89" s="77"/>
      <c r="AD89" s="79">
        <f t="shared" si="12"/>
        <v>4.9384929125124</v>
      </c>
      <c r="AE89" s="90">
        <f t="shared" si="5"/>
        <v>4.9384929125124</v>
      </c>
    </row>
    <row r="90" spans="1:31" x14ac:dyDescent="0.25">
      <c r="B90" s="80" t="s">
        <v>114</v>
      </c>
      <c r="C90" s="116" t="s">
        <v>115</v>
      </c>
      <c r="D90" s="75"/>
      <c r="E90" s="75"/>
      <c r="F90" s="114"/>
      <c r="G90" s="89"/>
      <c r="H90" s="89"/>
      <c r="I90" s="95"/>
      <c r="J90" s="95"/>
      <c r="K90" s="83">
        <f>Y90*1.18</f>
        <v>86.462265650388403</v>
      </c>
      <c r="L90" s="78"/>
      <c r="M90" s="78"/>
      <c r="N90" s="75"/>
      <c r="O90" s="89"/>
      <c r="P90" s="89"/>
      <c r="Q90" s="89"/>
      <c r="R90" s="89"/>
      <c r="S90" s="83"/>
      <c r="T90" s="83">
        <f>SUM(T92:T93)</f>
        <v>35.070087319999999</v>
      </c>
      <c r="U90" s="83">
        <f>SUM(U92:U93)</f>
        <v>31.345072883379995</v>
      </c>
      <c r="V90" s="83">
        <f>SUM(V92:V94)</f>
        <v>6.8579462800000011</v>
      </c>
      <c r="W90" s="83">
        <f>SUM(W92:W93)</f>
        <v>0</v>
      </c>
      <c r="X90" s="83">
        <f>SUM(X92:X93)</f>
        <v>0</v>
      </c>
      <c r="Y90" s="83">
        <f>SUM(T90:X90)</f>
        <v>73.273106483380005</v>
      </c>
      <c r="Z90" s="85">
        <f>SUM(Z92:Z93)</f>
        <v>41.382703037599995</v>
      </c>
      <c r="AA90" s="83">
        <f>SUM(AA92:AA93)</f>
        <v>36.987186002388391</v>
      </c>
      <c r="AB90" s="83">
        <f>SUM(AB92:AB94)</f>
        <v>8.0923766104000006</v>
      </c>
      <c r="AC90" s="83">
        <f>SUM(AC92:AC93)</f>
        <v>0</v>
      </c>
      <c r="AD90" s="83">
        <f>SUM(AD92:AD93)</f>
        <v>0</v>
      </c>
      <c r="AE90" s="86">
        <f t="shared" si="5"/>
        <v>86.462265650388375</v>
      </c>
    </row>
    <row r="91" spans="1:31" x14ac:dyDescent="0.25">
      <c r="B91" s="106"/>
      <c r="C91" s="101" t="str">
        <f>[1]Программа!D188</f>
        <v>в том числе ПИР</v>
      </c>
      <c r="D91" s="75"/>
      <c r="E91" s="75"/>
      <c r="F91" s="114"/>
      <c r="G91" s="89"/>
      <c r="H91" s="89"/>
      <c r="I91" s="95"/>
      <c r="J91" s="95"/>
      <c r="K91" s="77">
        <f>Y91*1.18</f>
        <v>2.0118199999884001</v>
      </c>
      <c r="L91" s="78"/>
      <c r="M91" s="78"/>
      <c r="N91" s="75"/>
      <c r="O91" s="75"/>
      <c r="P91" s="89"/>
      <c r="Q91" s="89"/>
      <c r="R91" s="89"/>
      <c r="S91" s="83"/>
      <c r="T91" s="77">
        <f>('[1]приложение 1.2. (2015)'!T61)/1.18</f>
        <v>0.34899999999999998</v>
      </c>
      <c r="U91" s="77">
        <f>'[1]приложение 1.2 (2016)'!S51/1.18</f>
        <v>1.3559322033800001</v>
      </c>
      <c r="V91" s="77">
        <f>[1]Программа!P188/1000</f>
        <v>0</v>
      </c>
      <c r="W91" s="77">
        <f>[1]Программа!Q188/1000</f>
        <v>0</v>
      </c>
      <c r="X91" s="77">
        <f>[1]Программа!R188/1000</f>
        <v>0</v>
      </c>
      <c r="Y91" s="77">
        <f t="shared" si="0"/>
        <v>1.7049322033800001</v>
      </c>
      <c r="Z91" s="79">
        <f>T91*1.18</f>
        <v>0.41181999999999996</v>
      </c>
      <c r="AA91" s="79">
        <f>U91*1.18</f>
        <v>1.5999999999884</v>
      </c>
      <c r="AB91" s="77">
        <f>[1]Программа!V188/1000</f>
        <v>0</v>
      </c>
      <c r="AC91" s="77">
        <f>[1]Программа!W188/1000</f>
        <v>0</v>
      </c>
      <c r="AD91" s="77">
        <f>[1]Программа!X188/1000</f>
        <v>0</v>
      </c>
      <c r="AE91" s="90">
        <f t="shared" si="5"/>
        <v>2.0118199999884001</v>
      </c>
    </row>
    <row r="92" spans="1:31" x14ac:dyDescent="0.25">
      <c r="A92" s="16">
        <f>A91+1</f>
        <v>1</v>
      </c>
      <c r="B92" s="106" t="str">
        <f>"3."&amp;TEXT(A92,0)</f>
        <v>3.1</v>
      </c>
      <c r="C92" s="101" t="str">
        <f>[1]Программа!D186</f>
        <v xml:space="preserve">Реконструкция  оборудования 10 кВ в ПС ЗПП-Т </v>
      </c>
      <c r="D92" s="75" t="s">
        <v>42</v>
      </c>
      <c r="E92" s="75"/>
      <c r="F92" s="114"/>
      <c r="G92" s="89"/>
      <c r="H92" s="89"/>
      <c r="I92" s="95">
        <f>[1]Программа!F186</f>
        <v>2015</v>
      </c>
      <c r="J92" s="95">
        <f>I92</f>
        <v>2015</v>
      </c>
      <c r="K92" s="77">
        <f t="shared" si="4"/>
        <v>41.382703037599995</v>
      </c>
      <c r="L92" s="78"/>
      <c r="M92" s="78"/>
      <c r="N92" s="75"/>
      <c r="O92" s="89"/>
      <c r="P92" s="89"/>
      <c r="Q92" s="89"/>
      <c r="R92" s="89"/>
      <c r="S92" s="83"/>
      <c r="T92" s="77">
        <f>('[1]приложение 1.2. (2015)'!S61)/1.18</f>
        <v>35.070087319999999</v>
      </c>
      <c r="U92" s="77"/>
      <c r="V92" s="77"/>
      <c r="W92" s="77"/>
      <c r="X92" s="77"/>
      <c r="Y92" s="77">
        <f t="shared" si="0"/>
        <v>35.070087319999999</v>
      </c>
      <c r="Z92" s="79">
        <f>T92*1.18</f>
        <v>41.382703037599995</v>
      </c>
      <c r="AA92" s="77"/>
      <c r="AB92" s="77"/>
      <c r="AC92" s="77"/>
      <c r="AD92" s="77"/>
      <c r="AE92" s="90">
        <f t="shared" si="5"/>
        <v>41.382703037599995</v>
      </c>
    </row>
    <row r="93" spans="1:31" ht="31.5" x14ac:dyDescent="0.25">
      <c r="A93" s="16">
        <f>A92+1</f>
        <v>2</v>
      </c>
      <c r="B93" s="106" t="str">
        <f>"3."&amp;TEXT(A93,0)</f>
        <v>3.2</v>
      </c>
      <c r="C93" s="101" t="s">
        <v>116</v>
      </c>
      <c r="D93" s="75" t="s">
        <v>42</v>
      </c>
      <c r="E93" s="75"/>
      <c r="F93" s="114"/>
      <c r="G93" s="89"/>
      <c r="H93" s="89"/>
      <c r="I93" s="95">
        <f>[1]Программа!F187</f>
        <v>2016</v>
      </c>
      <c r="J93" s="95">
        <f>I93</f>
        <v>2016</v>
      </c>
      <c r="K93" s="77">
        <f t="shared" si="4"/>
        <v>36.987186002388391</v>
      </c>
      <c r="L93" s="78"/>
      <c r="M93" s="78"/>
      <c r="N93" s="75"/>
      <c r="O93" s="89"/>
      <c r="P93" s="89"/>
      <c r="Q93" s="89"/>
      <c r="R93" s="89"/>
      <c r="S93" s="83"/>
      <c r="T93" s="77"/>
      <c r="U93" s="77">
        <f>'[1]приложение 1.2 (2016)'!R51/1.18</f>
        <v>31.345072883379995</v>
      </c>
      <c r="V93" s="77"/>
      <c r="W93" s="77"/>
      <c r="X93" s="77"/>
      <c r="Y93" s="77">
        <f t="shared" si="0"/>
        <v>31.345072883379995</v>
      </c>
      <c r="Z93" s="79"/>
      <c r="AA93" s="77">
        <f>U93*1.18</f>
        <v>36.987186002388391</v>
      </c>
      <c r="AB93" s="77"/>
      <c r="AC93" s="77"/>
      <c r="AD93" s="77"/>
      <c r="AE93" s="90">
        <f t="shared" si="5"/>
        <v>36.987186002388391</v>
      </c>
    </row>
    <row r="94" spans="1:31" x14ac:dyDescent="0.25">
      <c r="A94" s="16">
        <f>A93+1</f>
        <v>3</v>
      </c>
      <c r="B94" s="106" t="str">
        <f>"3."&amp;TEXT(A94,0)</f>
        <v>3.3</v>
      </c>
      <c r="C94" s="101" t="s">
        <v>117</v>
      </c>
      <c r="D94" s="75" t="s">
        <v>42</v>
      </c>
      <c r="E94" s="75"/>
      <c r="F94" s="114"/>
      <c r="G94" s="89"/>
      <c r="H94" s="89"/>
      <c r="I94" s="95">
        <v>2017</v>
      </c>
      <c r="J94" s="95">
        <f>I94</f>
        <v>2017</v>
      </c>
      <c r="K94" s="77">
        <f>Y94*1.18</f>
        <v>8.0923766104000006</v>
      </c>
      <c r="L94" s="78"/>
      <c r="M94" s="78"/>
      <c r="N94" s="75"/>
      <c r="O94" s="89"/>
      <c r="P94" s="89"/>
      <c r="Q94" s="89"/>
      <c r="R94" s="89"/>
      <c r="S94" s="83"/>
      <c r="T94" s="77"/>
      <c r="U94" s="77"/>
      <c r="V94" s="77">
        <f>'[1]приложение 1.2(2017)'!R62/1.18</f>
        <v>6.8579462800000011</v>
      </c>
      <c r="W94" s="77"/>
      <c r="X94" s="77"/>
      <c r="Y94" s="77">
        <f>SUM(T94:X94)</f>
        <v>6.8579462800000011</v>
      </c>
      <c r="Z94" s="79"/>
      <c r="AA94" s="77"/>
      <c r="AB94" s="77">
        <f>V94*1.18</f>
        <v>8.0923766104000006</v>
      </c>
      <c r="AC94" s="77"/>
      <c r="AD94" s="77"/>
      <c r="AE94" s="90">
        <f t="shared" si="5"/>
        <v>8.0923766104000006</v>
      </c>
    </row>
    <row r="95" spans="1:31" x14ac:dyDescent="0.25">
      <c r="B95" s="80" t="s">
        <v>118</v>
      </c>
      <c r="C95" s="117" t="s">
        <v>119</v>
      </c>
      <c r="D95" s="75"/>
      <c r="E95" s="75"/>
      <c r="F95" s="114"/>
      <c r="G95" s="89"/>
      <c r="H95" s="89"/>
      <c r="I95" s="95"/>
      <c r="J95" s="95"/>
      <c r="K95" s="83">
        <f t="shared" si="4"/>
        <v>35.971119999999999</v>
      </c>
      <c r="L95" s="78"/>
      <c r="M95" s="78"/>
      <c r="N95" s="75"/>
      <c r="O95" s="75"/>
      <c r="P95" s="89"/>
      <c r="Q95" s="89"/>
      <c r="R95" s="89"/>
      <c r="S95" s="83"/>
      <c r="T95" s="83">
        <f>SUM(T96:T98)</f>
        <v>17.984000000000002</v>
      </c>
      <c r="U95" s="83">
        <f>SUM(U96:U98)</f>
        <v>12.5</v>
      </c>
      <c r="V95" s="83">
        <f>SUM(V96:V97)</f>
        <v>0</v>
      </c>
      <c r="W95" s="83">
        <f>SUM(W96:W97)</f>
        <v>0</v>
      </c>
      <c r="X95" s="83">
        <f>SUM(X96:X97)</f>
        <v>0</v>
      </c>
      <c r="Y95" s="83">
        <f t="shared" si="0"/>
        <v>30.484000000000002</v>
      </c>
      <c r="Z95" s="85">
        <f>SUM(Z96:Z98)</f>
        <v>21.221120000000003</v>
      </c>
      <c r="AA95" s="83">
        <f>SUM(AA96:AA98)</f>
        <v>14.75</v>
      </c>
      <c r="AB95" s="83">
        <f>SUM(AB96:AB97)</f>
        <v>0</v>
      </c>
      <c r="AC95" s="83">
        <f>SUM(AC96:AC97)</f>
        <v>0</v>
      </c>
      <c r="AD95" s="83">
        <f>SUM(AD96:AD97)</f>
        <v>0</v>
      </c>
      <c r="AE95" s="86">
        <f t="shared" si="5"/>
        <v>35.971119999999999</v>
      </c>
    </row>
    <row r="96" spans="1:31" ht="15.75" customHeight="1" x14ac:dyDescent="0.25">
      <c r="A96" s="16">
        <v>1</v>
      </c>
      <c r="B96" s="106" t="str">
        <f>"4."&amp;TEXT(A96,0)</f>
        <v>4.1</v>
      </c>
      <c r="C96" s="101" t="s">
        <v>120</v>
      </c>
      <c r="D96" s="75"/>
      <c r="E96" s="75"/>
      <c r="F96" s="114"/>
      <c r="G96" s="89"/>
      <c r="H96" s="89"/>
      <c r="I96" s="95">
        <f>[1]Программа!F190</f>
        <v>2016</v>
      </c>
      <c r="J96" s="95">
        <f>I96</f>
        <v>2016</v>
      </c>
      <c r="K96" s="77">
        <f t="shared" si="4"/>
        <v>14.75</v>
      </c>
      <c r="L96" s="78"/>
      <c r="M96" s="78"/>
      <c r="N96" s="75"/>
      <c r="O96" s="75"/>
      <c r="P96" s="89"/>
      <c r="Q96" s="89"/>
      <c r="R96" s="89"/>
      <c r="S96" s="83"/>
      <c r="T96" s="77"/>
      <c r="U96" s="77">
        <f>'[1]приложение 1.2 (2016)'!R53/1.18</f>
        <v>12.5</v>
      </c>
      <c r="V96" s="77"/>
      <c r="W96" s="77"/>
      <c r="X96" s="77"/>
      <c r="Y96" s="77">
        <f t="shared" si="0"/>
        <v>12.5</v>
      </c>
      <c r="Z96" s="79"/>
      <c r="AA96" s="77">
        <f>U96*1.18</f>
        <v>14.75</v>
      </c>
      <c r="AB96" s="77"/>
      <c r="AC96" s="77"/>
      <c r="AD96" s="77"/>
      <c r="AE96" s="90">
        <f t="shared" si="5"/>
        <v>14.75</v>
      </c>
    </row>
    <row r="97" spans="1:31" ht="18" hidden="1" customHeight="1" x14ac:dyDescent="0.25">
      <c r="A97" s="16">
        <f t="shared" ref="A97:A125" si="13">A96+1</f>
        <v>2</v>
      </c>
      <c r="B97" s="106" t="str">
        <f>"4."&amp;TEXT(A97,0)</f>
        <v>4.2</v>
      </c>
      <c r="C97" s="101" t="str">
        <f>[1]Программа!D191</f>
        <v>Имущество Томского района (от ПС Мирный)</v>
      </c>
      <c r="D97" s="75"/>
      <c r="E97" s="75"/>
      <c r="F97" s="114"/>
      <c r="G97" s="89"/>
      <c r="H97" s="89"/>
      <c r="I97" s="95">
        <f>[1]Программа!F191</f>
        <v>2017</v>
      </c>
      <c r="J97" s="95">
        <f>I97</f>
        <v>2017</v>
      </c>
      <c r="K97" s="77">
        <f t="shared" si="4"/>
        <v>0</v>
      </c>
      <c r="L97" s="78"/>
      <c r="M97" s="78"/>
      <c r="N97" s="75"/>
      <c r="O97" s="89"/>
      <c r="P97" s="89"/>
      <c r="Q97" s="89"/>
      <c r="R97" s="89"/>
      <c r="S97" s="83"/>
      <c r="T97" s="77"/>
      <c r="U97" s="77"/>
      <c r="V97" s="77">
        <v>0</v>
      </c>
      <c r="W97" s="77"/>
      <c r="X97" s="77"/>
      <c r="Y97" s="77">
        <f t="shared" si="0"/>
        <v>0</v>
      </c>
      <c r="Z97" s="79"/>
      <c r="AA97" s="77"/>
      <c r="AB97" s="77">
        <v>0</v>
      </c>
      <c r="AC97" s="77"/>
      <c r="AD97" s="77"/>
      <c r="AE97" s="90">
        <f t="shared" ref="AE97:AE127" si="14">SUM(Z97:AD97)</f>
        <v>0</v>
      </c>
    </row>
    <row r="98" spans="1:31" ht="31.5" customHeight="1" x14ac:dyDescent="0.25">
      <c r="B98" s="106" t="s">
        <v>121</v>
      </c>
      <c r="C98" s="101" t="s">
        <v>122</v>
      </c>
      <c r="D98" s="75"/>
      <c r="E98" s="75"/>
      <c r="F98" s="114"/>
      <c r="G98" s="89"/>
      <c r="H98" s="89"/>
      <c r="I98" s="95">
        <v>2015</v>
      </c>
      <c r="J98" s="95">
        <v>2015</v>
      </c>
      <c r="K98" s="77">
        <f t="shared" si="4"/>
        <v>21.221120000000003</v>
      </c>
      <c r="L98" s="78"/>
      <c r="M98" s="78"/>
      <c r="N98" s="75"/>
      <c r="O98" s="89"/>
      <c r="P98" s="89"/>
      <c r="Q98" s="89"/>
      <c r="R98" s="89"/>
      <c r="S98" s="83"/>
      <c r="T98" s="77">
        <f>('[1]приложение 1.2. (2015)'!S63)/1.18</f>
        <v>17.984000000000002</v>
      </c>
      <c r="U98" s="77"/>
      <c r="V98" s="77"/>
      <c r="W98" s="77"/>
      <c r="X98" s="77"/>
      <c r="Y98" s="77">
        <f t="shared" si="0"/>
        <v>17.984000000000002</v>
      </c>
      <c r="Z98" s="77">
        <f>T98*1.18</f>
        <v>21.221120000000003</v>
      </c>
      <c r="AA98" s="77"/>
      <c r="AB98" s="77"/>
      <c r="AC98" s="77"/>
      <c r="AD98" s="77"/>
      <c r="AE98" s="90">
        <f t="shared" si="14"/>
        <v>21.221120000000003</v>
      </c>
    </row>
    <row r="99" spans="1:31" x14ac:dyDescent="0.25">
      <c r="B99" s="80" t="s">
        <v>123</v>
      </c>
      <c r="C99" s="118" t="s">
        <v>124</v>
      </c>
      <c r="D99" s="75"/>
      <c r="E99" s="75"/>
      <c r="F99" s="114"/>
      <c r="G99" s="87">
        <f>SUM(G100:G123)</f>
        <v>23</v>
      </c>
      <c r="H99" s="89"/>
      <c r="I99" s="95"/>
      <c r="J99" s="95"/>
      <c r="K99" s="83">
        <f>Y99*1.18</f>
        <v>42.194999997996007</v>
      </c>
      <c r="L99" s="78"/>
      <c r="M99" s="78"/>
      <c r="N99" s="48">
        <f t="shared" ref="N99:X99" si="15">SUM(N100:N122)</f>
        <v>0</v>
      </c>
      <c r="O99" s="87">
        <f>SUM(O100:O123)</f>
        <v>2</v>
      </c>
      <c r="P99" s="48">
        <f t="shared" si="15"/>
        <v>5</v>
      </c>
      <c r="Q99" s="48">
        <f t="shared" si="15"/>
        <v>4</v>
      </c>
      <c r="R99" s="48">
        <f t="shared" si="15"/>
        <v>12</v>
      </c>
      <c r="S99" s="83">
        <f>SUM(S100:S123)</f>
        <v>23</v>
      </c>
      <c r="T99" s="83">
        <f>SUM(T100:T122)</f>
        <v>0</v>
      </c>
      <c r="U99" s="83">
        <f>SUM(U100:U123)</f>
        <v>4.8093220321999999</v>
      </c>
      <c r="V99" s="83">
        <f>SUM(V100:V123)</f>
        <v>8.6737288135593236</v>
      </c>
      <c r="W99" s="83">
        <f t="shared" si="15"/>
        <v>7.796610169491526</v>
      </c>
      <c r="X99" s="83">
        <f t="shared" si="15"/>
        <v>14.478813559322035</v>
      </c>
      <c r="Y99" s="83">
        <f t="shared" si="0"/>
        <v>35.758474574572887</v>
      </c>
      <c r="Z99" s="85">
        <f>SUM(Z100:Z122)</f>
        <v>0</v>
      </c>
      <c r="AA99" s="83">
        <f>SUM(AA100:AA123)</f>
        <v>5.6749999979959993</v>
      </c>
      <c r="AB99" s="83">
        <f>SUM(AB100:AB123)</f>
        <v>10.235000000000003</v>
      </c>
      <c r="AC99" s="83">
        <f>SUM(AC100:AC122)</f>
        <v>9.1999999999999993</v>
      </c>
      <c r="AD99" s="83">
        <f>SUM(AD100:AD122)</f>
        <v>17.085000000000001</v>
      </c>
      <c r="AE99" s="86">
        <f t="shared" si="14"/>
        <v>42.194999997996007</v>
      </c>
    </row>
    <row r="100" spans="1:31" x14ac:dyDescent="0.25">
      <c r="A100" s="16">
        <v>1</v>
      </c>
      <c r="B100" s="106" t="str">
        <f>"5."&amp;TEXT(A100,0)</f>
        <v>5.1</v>
      </c>
      <c r="C100" s="101" t="str">
        <f>[1]Программа!D193</f>
        <v>Автогидроподъемник 22 м</v>
      </c>
      <c r="D100" s="75"/>
      <c r="E100" s="75"/>
      <c r="F100" s="114"/>
      <c r="G100" s="89">
        <v>1</v>
      </c>
      <c r="H100" s="89"/>
      <c r="I100" s="95">
        <v>2016</v>
      </c>
      <c r="J100" s="95">
        <v>2016</v>
      </c>
      <c r="K100" s="77">
        <f>Y100*1.18</f>
        <v>4.8749999999959996</v>
      </c>
      <c r="L100" s="78"/>
      <c r="M100" s="78"/>
      <c r="N100" s="75"/>
      <c r="O100" s="89">
        <f>G100</f>
        <v>1</v>
      </c>
      <c r="P100" s="89"/>
      <c r="Q100" s="89"/>
      <c r="R100" s="89"/>
      <c r="S100" s="83">
        <f>SUM(N100:R100)</f>
        <v>1</v>
      </c>
      <c r="T100" s="77">
        <v>0</v>
      </c>
      <c r="U100" s="77">
        <f>'[1]приложение 1.2 (2016)'!R55/1.18</f>
        <v>4.1313559322</v>
      </c>
      <c r="V100" s="77"/>
      <c r="W100" s="77"/>
      <c r="X100" s="77"/>
      <c r="Y100" s="77">
        <f t="shared" si="0"/>
        <v>4.1313559322</v>
      </c>
      <c r="Z100" s="77">
        <f>T100*1.18</f>
        <v>0</v>
      </c>
      <c r="AA100" s="77">
        <f>U100*1.18</f>
        <v>4.8749999999959996</v>
      </c>
      <c r="AB100" s="77"/>
      <c r="AC100" s="77"/>
      <c r="AD100" s="77"/>
      <c r="AE100" s="90">
        <f t="shared" si="14"/>
        <v>4.8749999999959996</v>
      </c>
    </row>
    <row r="101" spans="1:31" x14ac:dyDescent="0.25">
      <c r="A101" s="16">
        <f t="shared" si="13"/>
        <v>2</v>
      </c>
      <c r="B101" s="106" t="str">
        <f t="shared" ref="B101:B121" si="16">"5."&amp;TEXT(A101,0)</f>
        <v>5.2</v>
      </c>
      <c r="C101" s="101" t="str">
        <f>[1]Программа!D194</f>
        <v>Автогидроподъемник 17 м</v>
      </c>
      <c r="D101" s="75"/>
      <c r="E101" s="75"/>
      <c r="F101" s="114"/>
      <c r="G101" s="89">
        <v>3</v>
      </c>
      <c r="H101" s="89"/>
      <c r="I101" s="95">
        <v>2017</v>
      </c>
      <c r="J101" s="95">
        <v>2017</v>
      </c>
      <c r="K101" s="77">
        <f t="shared" ref="K101:K122" si="17">Y101*1.18</f>
        <v>7.2000000000000011</v>
      </c>
      <c r="L101" s="78"/>
      <c r="M101" s="78"/>
      <c r="N101" s="75"/>
      <c r="O101" s="75"/>
      <c r="P101" s="89">
        <v>1</v>
      </c>
      <c r="Q101" s="89">
        <v>1</v>
      </c>
      <c r="R101" s="89">
        <v>1</v>
      </c>
      <c r="S101" s="83">
        <f t="shared" ref="S101:S122" si="18">SUM(N101:R101)</f>
        <v>3</v>
      </c>
      <c r="T101" s="77"/>
      <c r="U101" s="77">
        <v>0</v>
      </c>
      <c r="V101" s="77">
        <f>[1]Программа!P194/1000</f>
        <v>2.0338983050847461</v>
      </c>
      <c r="W101" s="77">
        <f>[1]Программа!Q194/1000</f>
        <v>2.0338983050847461</v>
      </c>
      <c r="X101" s="77">
        <f>[1]Программа!R194/1000</f>
        <v>2.0338983050847461</v>
      </c>
      <c r="Y101" s="77">
        <f t="shared" si="0"/>
        <v>6.1016949152542388</v>
      </c>
      <c r="Z101" s="79"/>
      <c r="AA101" s="77">
        <f>U101*1.18</f>
        <v>0</v>
      </c>
      <c r="AB101" s="77">
        <f>V101*1.18</f>
        <v>2.4000000000000004</v>
      </c>
      <c r="AC101" s="77">
        <f>W101*1.18</f>
        <v>2.4000000000000004</v>
      </c>
      <c r="AD101" s="77">
        <f>X101*1.18</f>
        <v>2.4000000000000004</v>
      </c>
      <c r="AE101" s="90">
        <f t="shared" si="14"/>
        <v>7.2000000000000011</v>
      </c>
    </row>
    <row r="102" spans="1:31" x14ac:dyDescent="0.25">
      <c r="A102" s="16">
        <f t="shared" si="13"/>
        <v>3</v>
      </c>
      <c r="B102" s="106" t="str">
        <f t="shared" si="16"/>
        <v>5.3</v>
      </c>
      <c r="C102" s="101" t="str">
        <f>[1]Программа!D195</f>
        <v>Бригадный автомобиль "Газель", 5 мест, тент, 4х4</v>
      </c>
      <c r="D102" s="75"/>
      <c r="E102" s="75"/>
      <c r="F102" s="114"/>
      <c r="G102" s="89">
        <v>2</v>
      </c>
      <c r="H102" s="89"/>
      <c r="I102" s="95">
        <v>2017</v>
      </c>
      <c r="J102" s="95">
        <v>2017</v>
      </c>
      <c r="K102" s="77">
        <f t="shared" si="17"/>
        <v>1.47</v>
      </c>
      <c r="L102" s="78"/>
      <c r="M102" s="78"/>
      <c r="N102" s="75"/>
      <c r="O102" s="75"/>
      <c r="P102" s="89">
        <v>1</v>
      </c>
      <c r="Q102" s="89"/>
      <c r="R102" s="89">
        <v>1</v>
      </c>
      <c r="S102" s="83">
        <f t="shared" si="18"/>
        <v>2</v>
      </c>
      <c r="T102" s="77"/>
      <c r="U102" s="77">
        <v>0</v>
      </c>
      <c r="V102" s="77">
        <f>[1]Программа!P195/1000</f>
        <v>0.6228813559322034</v>
      </c>
      <c r="W102" s="77"/>
      <c r="X102" s="77">
        <f>[1]Программа!R195/1000</f>
        <v>0.6228813559322034</v>
      </c>
      <c r="Y102" s="77">
        <f t="shared" si="0"/>
        <v>1.2457627118644068</v>
      </c>
      <c r="Z102" s="79"/>
      <c r="AA102" s="77">
        <f>U102*1.18</f>
        <v>0</v>
      </c>
      <c r="AB102" s="77">
        <f>V102*1.18</f>
        <v>0.73499999999999999</v>
      </c>
      <c r="AC102" s="77"/>
      <c r="AD102" s="77">
        <f t="shared" ref="AD102:AD112" si="19">X102*1.18</f>
        <v>0.73499999999999999</v>
      </c>
      <c r="AE102" s="90">
        <f t="shared" si="14"/>
        <v>1.47</v>
      </c>
    </row>
    <row r="103" spans="1:31" x14ac:dyDescent="0.25">
      <c r="A103" s="16">
        <f t="shared" si="13"/>
        <v>4</v>
      </c>
      <c r="B103" s="106" t="str">
        <f t="shared" si="16"/>
        <v>5.4</v>
      </c>
      <c r="C103" s="101" t="str">
        <f>[1]Программа!D196</f>
        <v>Бригадный автомобиль "Газель", 5 мест, тент, 4х2</v>
      </c>
      <c r="D103" s="75"/>
      <c r="E103" s="75"/>
      <c r="F103" s="114"/>
      <c r="G103" s="89">
        <v>1</v>
      </c>
      <c r="H103" s="89"/>
      <c r="I103" s="95">
        <v>2019</v>
      </c>
      <c r="J103" s="95">
        <v>2019</v>
      </c>
      <c r="K103" s="77">
        <f t="shared" si="17"/>
        <v>0.7</v>
      </c>
      <c r="L103" s="78"/>
      <c r="M103" s="78"/>
      <c r="N103" s="75"/>
      <c r="O103" s="75"/>
      <c r="P103" s="89"/>
      <c r="Q103" s="89"/>
      <c r="R103" s="89">
        <v>1</v>
      </c>
      <c r="S103" s="83">
        <f t="shared" si="18"/>
        <v>1</v>
      </c>
      <c r="T103" s="77"/>
      <c r="U103" s="77">
        <v>0</v>
      </c>
      <c r="V103" s="77"/>
      <c r="W103" s="77"/>
      <c r="X103" s="77">
        <f>[1]Программа!R196/1000</f>
        <v>0.59322033898305082</v>
      </c>
      <c r="Y103" s="77">
        <f t="shared" si="0"/>
        <v>0.59322033898305082</v>
      </c>
      <c r="Z103" s="79"/>
      <c r="AA103" s="77">
        <f t="shared" ref="AA103:AA111" si="20">U103*1.18</f>
        <v>0</v>
      </c>
      <c r="AB103" s="77"/>
      <c r="AC103" s="77"/>
      <c r="AD103" s="77">
        <f t="shared" si="19"/>
        <v>0.7</v>
      </c>
      <c r="AE103" s="90">
        <f t="shared" si="14"/>
        <v>0.7</v>
      </c>
    </row>
    <row r="104" spans="1:31" x14ac:dyDescent="0.25">
      <c r="A104" s="16">
        <f t="shared" si="13"/>
        <v>5</v>
      </c>
      <c r="B104" s="106" t="str">
        <f t="shared" si="16"/>
        <v>5.5</v>
      </c>
      <c r="C104" s="101" t="str">
        <f>[1]Программа!D197</f>
        <v>УАЗ фургон,санитар. Модель 396255</v>
      </c>
      <c r="D104" s="75"/>
      <c r="E104" s="75"/>
      <c r="F104" s="114"/>
      <c r="G104" s="89">
        <v>1</v>
      </c>
      <c r="H104" s="89"/>
      <c r="I104" s="95">
        <v>2019</v>
      </c>
      <c r="J104" s="95">
        <v>2019</v>
      </c>
      <c r="K104" s="77">
        <f t="shared" si="17"/>
        <v>0.5</v>
      </c>
      <c r="L104" s="78"/>
      <c r="M104" s="78"/>
      <c r="N104" s="75"/>
      <c r="O104" s="75"/>
      <c r="P104" s="89"/>
      <c r="Q104" s="89"/>
      <c r="R104" s="89">
        <v>1</v>
      </c>
      <c r="S104" s="83">
        <f t="shared" si="18"/>
        <v>1</v>
      </c>
      <c r="T104" s="77"/>
      <c r="U104" s="77">
        <v>0</v>
      </c>
      <c r="V104" s="77"/>
      <c r="W104" s="77"/>
      <c r="X104" s="77">
        <f>[1]Программа!R197/1000</f>
        <v>0.42372881355932207</v>
      </c>
      <c r="Y104" s="77">
        <f t="shared" si="0"/>
        <v>0.42372881355932207</v>
      </c>
      <c r="Z104" s="79"/>
      <c r="AA104" s="77">
        <f t="shared" si="20"/>
        <v>0</v>
      </c>
      <c r="AB104" s="77"/>
      <c r="AC104" s="77"/>
      <c r="AD104" s="77">
        <f t="shared" si="19"/>
        <v>0.5</v>
      </c>
      <c r="AE104" s="90">
        <f t="shared" si="14"/>
        <v>0.5</v>
      </c>
    </row>
    <row r="105" spans="1:31" hidden="1" x14ac:dyDescent="0.25">
      <c r="A105" s="16">
        <f t="shared" si="13"/>
        <v>6</v>
      </c>
      <c r="B105" s="106" t="str">
        <f t="shared" si="16"/>
        <v>5.6</v>
      </c>
      <c r="C105" s="101" t="str">
        <f>[1]Программа!D198</f>
        <v>Илосос КО-510К</v>
      </c>
      <c r="D105" s="75"/>
      <c r="E105" s="75"/>
      <c r="F105" s="114"/>
      <c r="G105" s="89">
        <v>0</v>
      </c>
      <c r="H105" s="89"/>
      <c r="I105" s="95">
        <v>2016</v>
      </c>
      <c r="J105" s="95">
        <v>2016</v>
      </c>
      <c r="K105" s="77">
        <f t="shared" si="17"/>
        <v>0</v>
      </c>
      <c r="L105" s="78"/>
      <c r="M105" s="78"/>
      <c r="N105" s="75"/>
      <c r="O105" s="89"/>
      <c r="P105" s="89"/>
      <c r="Q105" s="89"/>
      <c r="R105" s="89"/>
      <c r="S105" s="83">
        <f t="shared" si="18"/>
        <v>0</v>
      </c>
      <c r="T105" s="77"/>
      <c r="U105" s="77">
        <v>0</v>
      </c>
      <c r="V105" s="77"/>
      <c r="W105" s="77"/>
      <c r="X105" s="77"/>
      <c r="Y105" s="77">
        <f t="shared" si="0"/>
        <v>0</v>
      </c>
      <c r="Z105" s="79"/>
      <c r="AA105" s="77">
        <f t="shared" si="20"/>
        <v>0</v>
      </c>
      <c r="AB105" s="77"/>
      <c r="AC105" s="77"/>
      <c r="AD105" s="77">
        <f t="shared" si="19"/>
        <v>0</v>
      </c>
      <c r="AE105" s="90">
        <f t="shared" si="14"/>
        <v>0</v>
      </c>
    </row>
    <row r="106" spans="1:31" ht="31.5" hidden="1" x14ac:dyDescent="0.25">
      <c r="A106" s="16">
        <f t="shared" si="13"/>
        <v>7</v>
      </c>
      <c r="B106" s="106" t="str">
        <f t="shared" si="16"/>
        <v>5.7</v>
      </c>
      <c r="C106" s="101" t="str">
        <f>[1]Программа!D199</f>
        <v>БКМ с выносной стрелой, база ГАЗ 33081, кабина сдвоенная - 5 мест</v>
      </c>
      <c r="D106" s="75"/>
      <c r="E106" s="75"/>
      <c r="F106" s="114"/>
      <c r="G106" s="89">
        <v>0</v>
      </c>
      <c r="H106" s="89"/>
      <c r="I106" s="95">
        <v>2016</v>
      </c>
      <c r="J106" s="95">
        <v>2016</v>
      </c>
      <c r="K106" s="77">
        <f t="shared" si="17"/>
        <v>0</v>
      </c>
      <c r="L106" s="78"/>
      <c r="M106" s="78"/>
      <c r="N106" s="75"/>
      <c r="O106" s="75"/>
      <c r="P106" s="89"/>
      <c r="Q106" s="89"/>
      <c r="R106" s="89"/>
      <c r="S106" s="83">
        <f t="shared" si="18"/>
        <v>0</v>
      </c>
      <c r="T106" s="77"/>
      <c r="U106" s="77">
        <v>0</v>
      </c>
      <c r="V106" s="77"/>
      <c r="W106" s="77"/>
      <c r="X106" s="77"/>
      <c r="Y106" s="77">
        <f t="shared" si="0"/>
        <v>0</v>
      </c>
      <c r="Z106" s="79"/>
      <c r="AA106" s="77">
        <f t="shared" si="20"/>
        <v>0</v>
      </c>
      <c r="AB106" s="77"/>
      <c r="AC106" s="77"/>
      <c r="AD106" s="77">
        <f t="shared" si="19"/>
        <v>0</v>
      </c>
      <c r="AE106" s="90">
        <f t="shared" si="14"/>
        <v>0</v>
      </c>
    </row>
    <row r="107" spans="1:31" x14ac:dyDescent="0.25">
      <c r="A107" s="16">
        <f t="shared" si="13"/>
        <v>8</v>
      </c>
      <c r="B107" s="106" t="s">
        <v>125</v>
      </c>
      <c r="C107" s="101" t="str">
        <f>[1]Программа!D200</f>
        <v>БКМ 317, база ГАЗ 33081</v>
      </c>
      <c r="D107" s="75"/>
      <c r="E107" s="75"/>
      <c r="F107" s="114"/>
      <c r="G107" s="89">
        <f>[1]Программа!K200</f>
        <v>1</v>
      </c>
      <c r="H107" s="89"/>
      <c r="I107" s="95">
        <v>2019</v>
      </c>
      <c r="J107" s="95">
        <v>2019</v>
      </c>
      <c r="K107" s="77">
        <f t="shared" si="17"/>
        <v>2.7</v>
      </c>
      <c r="L107" s="78"/>
      <c r="M107" s="78"/>
      <c r="N107" s="75"/>
      <c r="O107" s="75"/>
      <c r="P107" s="89"/>
      <c r="Q107" s="89"/>
      <c r="R107" s="89">
        <v>1</v>
      </c>
      <c r="S107" s="83">
        <f t="shared" si="18"/>
        <v>1</v>
      </c>
      <c r="T107" s="77"/>
      <c r="U107" s="77">
        <v>0</v>
      </c>
      <c r="V107" s="77"/>
      <c r="W107" s="77"/>
      <c r="X107" s="77">
        <f>[1]Программа!R200/1000</f>
        <v>2.2881355932203391</v>
      </c>
      <c r="Y107" s="77">
        <f t="shared" si="0"/>
        <v>2.2881355932203391</v>
      </c>
      <c r="Z107" s="79"/>
      <c r="AA107" s="77">
        <f t="shared" si="20"/>
        <v>0</v>
      </c>
      <c r="AB107" s="77"/>
      <c r="AC107" s="77"/>
      <c r="AD107" s="77">
        <f t="shared" si="19"/>
        <v>2.7</v>
      </c>
      <c r="AE107" s="90">
        <f t="shared" si="14"/>
        <v>2.7</v>
      </c>
    </row>
    <row r="108" spans="1:31" x14ac:dyDescent="0.25">
      <c r="A108" s="16">
        <f t="shared" si="13"/>
        <v>9</v>
      </c>
      <c r="B108" s="106" t="s">
        <v>126</v>
      </c>
      <c r="C108" s="101" t="str">
        <f>[1]Программа!D201</f>
        <v>Бригадный фургон ГАЗ 3308 с лебедкой, фаркопом</v>
      </c>
      <c r="D108" s="75"/>
      <c r="E108" s="75"/>
      <c r="F108" s="114"/>
      <c r="G108" s="89">
        <v>1</v>
      </c>
      <c r="H108" s="89"/>
      <c r="I108" s="95">
        <v>2019</v>
      </c>
      <c r="J108" s="95">
        <v>2019</v>
      </c>
      <c r="K108" s="77">
        <f t="shared" si="17"/>
        <v>1.25</v>
      </c>
      <c r="L108" s="78"/>
      <c r="M108" s="78"/>
      <c r="N108" s="75"/>
      <c r="O108" s="75"/>
      <c r="P108" s="89"/>
      <c r="Q108" s="89"/>
      <c r="R108" s="89">
        <v>1</v>
      </c>
      <c r="S108" s="83">
        <f t="shared" si="18"/>
        <v>1</v>
      </c>
      <c r="T108" s="77"/>
      <c r="U108" s="77">
        <v>0</v>
      </c>
      <c r="V108" s="77"/>
      <c r="W108" s="77"/>
      <c r="X108" s="77">
        <f>[1]Программа!R201/1000</f>
        <v>1.0593220338983051</v>
      </c>
      <c r="Y108" s="77">
        <f t="shared" si="0"/>
        <v>1.0593220338983051</v>
      </c>
      <c r="Z108" s="79"/>
      <c r="AA108" s="77">
        <f t="shared" si="20"/>
        <v>0</v>
      </c>
      <c r="AB108" s="77"/>
      <c r="AC108" s="77"/>
      <c r="AD108" s="77">
        <f t="shared" si="19"/>
        <v>1.25</v>
      </c>
      <c r="AE108" s="90">
        <f t="shared" si="14"/>
        <v>1.25</v>
      </c>
    </row>
    <row r="109" spans="1:31" hidden="1" x14ac:dyDescent="0.25">
      <c r="A109" s="16">
        <f t="shared" si="13"/>
        <v>10</v>
      </c>
      <c r="B109" s="106" t="str">
        <f t="shared" si="16"/>
        <v>5.10</v>
      </c>
      <c r="C109" s="101" t="str">
        <f>[1]Программа!D202</f>
        <v>КАМАЗ 65116 тягач с полуприцепом 12м</v>
      </c>
      <c r="D109" s="75"/>
      <c r="E109" s="75"/>
      <c r="F109" s="114"/>
      <c r="G109" s="89">
        <v>0</v>
      </c>
      <c r="H109" s="89"/>
      <c r="I109" s="95">
        <v>2016</v>
      </c>
      <c r="J109" s="95">
        <v>2016</v>
      </c>
      <c r="K109" s="77">
        <f t="shared" si="17"/>
        <v>0</v>
      </c>
      <c r="L109" s="78"/>
      <c r="M109" s="78"/>
      <c r="N109" s="75"/>
      <c r="O109" s="75"/>
      <c r="P109" s="89"/>
      <c r="Q109" s="89"/>
      <c r="R109" s="89"/>
      <c r="S109" s="83">
        <f t="shared" si="18"/>
        <v>0</v>
      </c>
      <c r="T109" s="77"/>
      <c r="U109" s="77">
        <v>0</v>
      </c>
      <c r="V109" s="77"/>
      <c r="W109" s="77"/>
      <c r="X109" s="77"/>
      <c r="Y109" s="77">
        <f t="shared" ref="Y109:Y122" si="21">SUM(T109:X109)</f>
        <v>0</v>
      </c>
      <c r="Z109" s="79"/>
      <c r="AA109" s="77">
        <f t="shared" si="20"/>
        <v>0</v>
      </c>
      <c r="AB109" s="77"/>
      <c r="AC109" s="77"/>
      <c r="AD109" s="77">
        <f t="shared" si="19"/>
        <v>0</v>
      </c>
      <c r="AE109" s="90">
        <f t="shared" si="14"/>
        <v>0</v>
      </c>
    </row>
    <row r="110" spans="1:31" x14ac:dyDescent="0.25">
      <c r="A110" s="16">
        <f t="shared" si="13"/>
        <v>11</v>
      </c>
      <c r="B110" s="106" t="s">
        <v>127</v>
      </c>
      <c r="C110" s="101" t="str">
        <f>[1]Программа!D203</f>
        <v>Легковой служебный автомобиль</v>
      </c>
      <c r="D110" s="75"/>
      <c r="E110" s="75"/>
      <c r="F110" s="114"/>
      <c r="G110" s="89">
        <v>5</v>
      </c>
      <c r="H110" s="89"/>
      <c r="I110" s="95">
        <v>2017</v>
      </c>
      <c r="J110" s="95">
        <v>2019</v>
      </c>
      <c r="K110" s="77">
        <f t="shared" si="17"/>
        <v>1.5000000000000002</v>
      </c>
      <c r="L110" s="78"/>
      <c r="M110" s="78"/>
      <c r="N110" s="75"/>
      <c r="O110" s="75"/>
      <c r="P110" s="89">
        <v>1</v>
      </c>
      <c r="Q110" s="89">
        <v>1</v>
      </c>
      <c r="R110" s="89">
        <v>3</v>
      </c>
      <c r="S110" s="83">
        <f t="shared" si="18"/>
        <v>5</v>
      </c>
      <c r="T110" s="77"/>
      <c r="U110" s="77">
        <v>0</v>
      </c>
      <c r="V110" s="77">
        <f>[1]Программа!P203/1000</f>
        <v>0.25423728813559326</v>
      </c>
      <c r="W110" s="77">
        <f>[1]Программа!Q203/1000</f>
        <v>0.25423728813559326</v>
      </c>
      <c r="X110" s="77">
        <f>[1]Программа!R203/1000</f>
        <v>0.76271186440677963</v>
      </c>
      <c r="Y110" s="77">
        <f t="shared" si="21"/>
        <v>1.2711864406779663</v>
      </c>
      <c r="Z110" s="79"/>
      <c r="AA110" s="77">
        <f t="shared" si="20"/>
        <v>0</v>
      </c>
      <c r="AB110" s="77">
        <f>V110*1.18</f>
        <v>0.30000000000000004</v>
      </c>
      <c r="AC110" s="77">
        <f>W110*1.18</f>
        <v>0.30000000000000004</v>
      </c>
      <c r="AD110" s="77">
        <f t="shared" si="19"/>
        <v>0.89999999999999991</v>
      </c>
      <c r="AE110" s="90">
        <f t="shared" si="14"/>
        <v>1.5</v>
      </c>
    </row>
    <row r="111" spans="1:31" x14ac:dyDescent="0.25">
      <c r="A111" s="16">
        <f t="shared" si="13"/>
        <v>12</v>
      </c>
      <c r="B111" s="106" t="s">
        <v>128</v>
      </c>
      <c r="C111" s="101" t="str">
        <f>[1]Программа!D204</f>
        <v>Самосвал малый модель ГАЗ 35071</v>
      </c>
      <c r="D111" s="75"/>
      <c r="E111" s="75"/>
      <c r="F111" s="114"/>
      <c r="G111" s="89">
        <v>1</v>
      </c>
      <c r="H111" s="89"/>
      <c r="I111" s="95">
        <v>2019</v>
      </c>
      <c r="J111" s="95">
        <v>2019</v>
      </c>
      <c r="K111" s="77">
        <f t="shared" si="17"/>
        <v>1</v>
      </c>
      <c r="L111" s="78"/>
      <c r="M111" s="78"/>
      <c r="N111" s="75"/>
      <c r="O111" s="75"/>
      <c r="P111" s="89"/>
      <c r="Q111" s="89"/>
      <c r="R111" s="89">
        <v>1</v>
      </c>
      <c r="S111" s="83">
        <f t="shared" si="18"/>
        <v>1</v>
      </c>
      <c r="T111" s="77"/>
      <c r="U111" s="77">
        <v>0</v>
      </c>
      <c r="V111" s="77"/>
      <c r="W111" s="77"/>
      <c r="X111" s="77">
        <f>[1]Программа!R204/1000</f>
        <v>0.84745762711864414</v>
      </c>
      <c r="Y111" s="77">
        <f t="shared" si="21"/>
        <v>0.84745762711864414</v>
      </c>
      <c r="Z111" s="79"/>
      <c r="AA111" s="77">
        <f t="shared" si="20"/>
        <v>0</v>
      </c>
      <c r="AB111" s="77"/>
      <c r="AC111" s="77"/>
      <c r="AD111" s="77">
        <f t="shared" si="19"/>
        <v>1</v>
      </c>
      <c r="AE111" s="90">
        <f t="shared" si="14"/>
        <v>1</v>
      </c>
    </row>
    <row r="112" spans="1:31" x14ac:dyDescent="0.25">
      <c r="A112" s="16">
        <f t="shared" si="13"/>
        <v>13</v>
      </c>
      <c r="B112" s="106" t="s">
        <v>129</v>
      </c>
      <c r="C112" s="101" t="str">
        <f>[1]Программа!D205</f>
        <v>Экскаватор JСВ 4СХ</v>
      </c>
      <c r="D112" s="75"/>
      <c r="E112" s="75"/>
      <c r="F112" s="114"/>
      <c r="G112" s="89">
        <f>[1]Программа!K205</f>
        <v>1</v>
      </c>
      <c r="H112" s="89"/>
      <c r="I112" s="95">
        <v>2019</v>
      </c>
      <c r="J112" s="95">
        <v>2019</v>
      </c>
      <c r="K112" s="77">
        <f t="shared" si="17"/>
        <v>4.4000000000000004</v>
      </c>
      <c r="L112" s="78"/>
      <c r="M112" s="78"/>
      <c r="N112" s="75"/>
      <c r="O112" s="89"/>
      <c r="P112" s="89"/>
      <c r="Q112" s="89"/>
      <c r="R112" s="89">
        <v>1</v>
      </c>
      <c r="S112" s="83">
        <f t="shared" si="18"/>
        <v>1</v>
      </c>
      <c r="T112" s="77"/>
      <c r="U112" s="77"/>
      <c r="V112" s="77"/>
      <c r="W112" s="77"/>
      <c r="X112" s="77">
        <f>[1]Программа!R205/1000</f>
        <v>3.7288135593220342</v>
      </c>
      <c r="Y112" s="77">
        <f t="shared" si="21"/>
        <v>3.7288135593220342</v>
      </c>
      <c r="Z112" s="79"/>
      <c r="AA112" s="77"/>
      <c r="AB112" s="77"/>
      <c r="AC112" s="77"/>
      <c r="AD112" s="77">
        <f t="shared" si="19"/>
        <v>4.4000000000000004</v>
      </c>
      <c r="AE112" s="90">
        <f t="shared" si="14"/>
        <v>4.4000000000000004</v>
      </c>
    </row>
    <row r="113" spans="1:31" ht="31.5" x14ac:dyDescent="0.25">
      <c r="A113" s="16">
        <f t="shared" si="13"/>
        <v>14</v>
      </c>
      <c r="B113" s="106" t="s">
        <v>130</v>
      </c>
      <c r="C113" s="101" t="str">
        <f>[1]Программа!D206</f>
        <v>Грузовой бортовой с манипулятором, грузоподъем. 7 т, кузов 9,5 м.</v>
      </c>
      <c r="D113" s="75"/>
      <c r="E113" s="75"/>
      <c r="F113" s="114"/>
      <c r="G113" s="89">
        <f>[1]Программа!K206</f>
        <v>1</v>
      </c>
      <c r="H113" s="89"/>
      <c r="I113" s="95">
        <v>2018</v>
      </c>
      <c r="J113" s="95">
        <v>2018</v>
      </c>
      <c r="K113" s="77">
        <f t="shared" si="17"/>
        <v>4.7</v>
      </c>
      <c r="L113" s="78"/>
      <c r="M113" s="78"/>
      <c r="N113" s="75"/>
      <c r="O113" s="75"/>
      <c r="P113" s="89"/>
      <c r="Q113" s="89">
        <v>1</v>
      </c>
      <c r="R113" s="89"/>
      <c r="S113" s="83">
        <f t="shared" si="18"/>
        <v>1</v>
      </c>
      <c r="T113" s="77"/>
      <c r="U113" s="77"/>
      <c r="V113" s="77"/>
      <c r="W113" s="77">
        <f>[1]Программа!Q206/1000</f>
        <v>3.9830508474576272</v>
      </c>
      <c r="X113" s="77"/>
      <c r="Y113" s="77">
        <f t="shared" si="21"/>
        <v>3.9830508474576272</v>
      </c>
      <c r="Z113" s="79"/>
      <c r="AA113" s="77"/>
      <c r="AB113" s="77"/>
      <c r="AC113" s="77">
        <f>W113*1.18</f>
        <v>4.7</v>
      </c>
      <c r="AD113" s="77"/>
      <c r="AE113" s="90">
        <f t="shared" si="14"/>
        <v>4.7</v>
      </c>
    </row>
    <row r="114" spans="1:31" ht="30.75" hidden="1" customHeight="1" x14ac:dyDescent="0.25">
      <c r="A114" s="16">
        <f t="shared" si="13"/>
        <v>15</v>
      </c>
      <c r="B114" s="106" t="str">
        <f t="shared" si="16"/>
        <v>5.15</v>
      </c>
      <c r="C114" s="101" t="str">
        <f>[1]Программа!D207</f>
        <v>Трактор МТЗ 1221,2 с навесным оборудованием "Мульчер"</v>
      </c>
      <c r="D114" s="75"/>
      <c r="E114" s="75"/>
      <c r="F114" s="114"/>
      <c r="G114" s="89"/>
      <c r="H114" s="89"/>
      <c r="I114" s="95">
        <v>2015</v>
      </c>
      <c r="J114" s="95">
        <v>2015</v>
      </c>
      <c r="K114" s="77">
        <f t="shared" si="17"/>
        <v>0</v>
      </c>
      <c r="L114" s="78"/>
      <c r="M114" s="78"/>
      <c r="N114" s="75"/>
      <c r="O114" s="75"/>
      <c r="P114" s="89"/>
      <c r="Q114" s="89"/>
      <c r="R114" s="89"/>
      <c r="S114" s="83">
        <f t="shared" si="18"/>
        <v>0</v>
      </c>
      <c r="T114" s="77"/>
      <c r="U114" s="77"/>
      <c r="V114" s="77"/>
      <c r="W114" s="77"/>
      <c r="X114" s="77"/>
      <c r="Y114" s="77">
        <f t="shared" si="21"/>
        <v>0</v>
      </c>
      <c r="Z114" s="79"/>
      <c r="AA114" s="77"/>
      <c r="AB114" s="77"/>
      <c r="AC114" s="77"/>
      <c r="AD114" s="77"/>
      <c r="AE114" s="90">
        <f t="shared" si="14"/>
        <v>0</v>
      </c>
    </row>
    <row r="115" spans="1:31" ht="31.5" x14ac:dyDescent="0.25">
      <c r="A115" s="16">
        <f t="shared" si="13"/>
        <v>16</v>
      </c>
      <c r="B115" s="106" t="s">
        <v>131</v>
      </c>
      <c r="C115" s="101" t="str">
        <f>[1]Программа!D208</f>
        <v>Комплекс ГНБ Vermeer D9х13 в т.ч. смесительная установка</v>
      </c>
      <c r="D115" s="75"/>
      <c r="E115" s="75"/>
      <c r="F115" s="114"/>
      <c r="G115" s="89">
        <f>[1]Программа!K208</f>
        <v>1</v>
      </c>
      <c r="H115" s="89"/>
      <c r="I115" s="95">
        <v>2017</v>
      </c>
      <c r="J115" s="95">
        <v>2017</v>
      </c>
      <c r="K115" s="77">
        <f t="shared" si="17"/>
        <v>6.0000000000000009</v>
      </c>
      <c r="L115" s="78"/>
      <c r="M115" s="78"/>
      <c r="N115" s="75"/>
      <c r="O115" s="75"/>
      <c r="P115" s="89">
        <v>1</v>
      </c>
      <c r="Q115" s="89"/>
      <c r="R115" s="89"/>
      <c r="S115" s="83">
        <f t="shared" si="18"/>
        <v>1</v>
      </c>
      <c r="T115" s="77"/>
      <c r="U115" s="77"/>
      <c r="V115" s="77">
        <f>[1]Программа!P208/1000</f>
        <v>5.0847457627118651</v>
      </c>
      <c r="W115" s="77"/>
      <c r="X115" s="77"/>
      <c r="Y115" s="77">
        <f t="shared" si="21"/>
        <v>5.0847457627118651</v>
      </c>
      <c r="Z115" s="79"/>
      <c r="AA115" s="77"/>
      <c r="AB115" s="77">
        <f>V115*1.18</f>
        <v>6.0000000000000009</v>
      </c>
      <c r="AC115" s="77"/>
      <c r="AD115" s="77"/>
      <c r="AE115" s="90">
        <f t="shared" si="14"/>
        <v>6.0000000000000009</v>
      </c>
    </row>
    <row r="116" spans="1:31" ht="31.5" x14ac:dyDescent="0.25">
      <c r="A116" s="16">
        <f t="shared" si="13"/>
        <v>17</v>
      </c>
      <c r="B116" s="106" t="s">
        <v>132</v>
      </c>
      <c r="C116" s="101" t="str">
        <f>[1]Программа!D209</f>
        <v>Прицеп низкорамный для транспортировки ГНБ грузоподъемность 8-10т.</v>
      </c>
      <c r="D116" s="75"/>
      <c r="E116" s="75"/>
      <c r="F116" s="114"/>
      <c r="G116" s="89">
        <f>[1]Программа!K209</f>
        <v>1</v>
      </c>
      <c r="H116" s="89"/>
      <c r="I116" s="95">
        <v>2017</v>
      </c>
      <c r="J116" s="95">
        <v>2017</v>
      </c>
      <c r="K116" s="77">
        <f t="shared" si="17"/>
        <v>0.8</v>
      </c>
      <c r="L116" s="78"/>
      <c r="M116" s="78"/>
      <c r="N116" s="75"/>
      <c r="O116" s="75"/>
      <c r="P116" s="89">
        <v>1</v>
      </c>
      <c r="Q116" s="89"/>
      <c r="R116" s="89"/>
      <c r="S116" s="83">
        <f t="shared" si="18"/>
        <v>1</v>
      </c>
      <c r="T116" s="77"/>
      <c r="U116" s="77"/>
      <c r="V116" s="77">
        <f>[1]Программа!P209/1000</f>
        <v>0.67796610169491534</v>
      </c>
      <c r="W116" s="77"/>
      <c r="X116" s="77"/>
      <c r="Y116" s="77">
        <f t="shared" si="21"/>
        <v>0.67796610169491534</v>
      </c>
      <c r="Z116" s="79"/>
      <c r="AA116" s="77"/>
      <c r="AB116" s="77">
        <f>V116*1.18</f>
        <v>0.8</v>
      </c>
      <c r="AC116" s="77"/>
      <c r="AD116" s="77"/>
      <c r="AE116" s="90">
        <f t="shared" si="14"/>
        <v>0.8</v>
      </c>
    </row>
    <row r="117" spans="1:31" x14ac:dyDescent="0.25">
      <c r="A117" s="16">
        <f t="shared" si="13"/>
        <v>18</v>
      </c>
      <c r="B117" s="106" t="s">
        <v>133</v>
      </c>
      <c r="C117" s="101" t="str">
        <f>[1]Программа!D210</f>
        <v>Электролаборатория на базе автомобиля Газель (4х4)</v>
      </c>
      <c r="D117" s="75"/>
      <c r="E117" s="75"/>
      <c r="F117" s="114"/>
      <c r="G117" s="89">
        <f>[1]Программа!K210</f>
        <v>1</v>
      </c>
      <c r="H117" s="89"/>
      <c r="I117" s="95">
        <v>2019</v>
      </c>
      <c r="J117" s="95">
        <v>2019</v>
      </c>
      <c r="K117" s="77">
        <f t="shared" si="17"/>
        <v>2.5</v>
      </c>
      <c r="L117" s="78"/>
      <c r="M117" s="78"/>
      <c r="N117" s="75"/>
      <c r="O117" s="75"/>
      <c r="P117" s="89"/>
      <c r="Q117" s="89"/>
      <c r="R117" s="89">
        <v>1</v>
      </c>
      <c r="S117" s="83">
        <f t="shared" si="18"/>
        <v>1</v>
      </c>
      <c r="T117" s="77"/>
      <c r="U117" s="77"/>
      <c r="V117" s="77"/>
      <c r="W117" s="77"/>
      <c r="X117" s="77">
        <f>[1]Программа!R210/1000</f>
        <v>2.1186440677966103</v>
      </c>
      <c r="Y117" s="77">
        <f t="shared" si="21"/>
        <v>2.1186440677966103</v>
      </c>
      <c r="Z117" s="79"/>
      <c r="AA117" s="77"/>
      <c r="AB117" s="77"/>
      <c r="AC117" s="77"/>
      <c r="AD117" s="77">
        <f>X117*1.18</f>
        <v>2.5</v>
      </c>
      <c r="AE117" s="90">
        <f t="shared" si="14"/>
        <v>2.5</v>
      </c>
    </row>
    <row r="118" spans="1:31" ht="31.5" hidden="1" x14ac:dyDescent="0.25">
      <c r="A118" s="16">
        <f t="shared" si="13"/>
        <v>19</v>
      </c>
      <c r="B118" s="106" t="str">
        <f t="shared" si="16"/>
        <v>5.19</v>
      </c>
      <c r="C118" s="101" t="str">
        <f>[1]Программа!D211</f>
        <v>Станок для воздушно-плазменной резки металла с ЧПУ KNUTH Plasma-Jet DST 1530 HSD 130</v>
      </c>
      <c r="D118" s="75"/>
      <c r="E118" s="75"/>
      <c r="F118" s="114"/>
      <c r="G118" s="89"/>
      <c r="H118" s="89"/>
      <c r="I118" s="95">
        <v>2015</v>
      </c>
      <c r="J118" s="95">
        <v>2015</v>
      </c>
      <c r="K118" s="77">
        <f t="shared" si="17"/>
        <v>0</v>
      </c>
      <c r="L118" s="78"/>
      <c r="M118" s="78"/>
      <c r="N118" s="75"/>
      <c r="O118" s="75"/>
      <c r="P118" s="89"/>
      <c r="Q118" s="89"/>
      <c r="R118" s="89"/>
      <c r="S118" s="83">
        <f t="shared" si="18"/>
        <v>0</v>
      </c>
      <c r="T118" s="77">
        <v>0</v>
      </c>
      <c r="U118" s="77"/>
      <c r="V118" s="77"/>
      <c r="W118" s="77"/>
      <c r="X118" s="77"/>
      <c r="Y118" s="77">
        <f t="shared" si="21"/>
        <v>0</v>
      </c>
      <c r="Z118" s="79">
        <v>0</v>
      </c>
      <c r="AA118" s="77"/>
      <c r="AB118" s="77"/>
      <c r="AC118" s="77"/>
      <c r="AD118" s="77"/>
      <c r="AE118" s="90">
        <f t="shared" si="14"/>
        <v>0</v>
      </c>
    </row>
    <row r="119" spans="1:31" ht="31.5" hidden="1" x14ac:dyDescent="0.25">
      <c r="A119" s="16">
        <f t="shared" si="13"/>
        <v>20</v>
      </c>
      <c r="B119" s="106" t="str">
        <f t="shared" si="16"/>
        <v>5.20</v>
      </c>
      <c r="C119" s="101" t="str">
        <f>[1]Программа!D212</f>
        <v>Станок гибочный с пуансонами, с рабочей поверхностью 2500 мм</v>
      </c>
      <c r="D119" s="75"/>
      <c r="E119" s="75"/>
      <c r="F119" s="114"/>
      <c r="G119" s="89">
        <v>0</v>
      </c>
      <c r="H119" s="89"/>
      <c r="I119" s="95">
        <v>2016</v>
      </c>
      <c r="J119" s="95">
        <v>2016</v>
      </c>
      <c r="K119" s="77">
        <f t="shared" si="17"/>
        <v>0</v>
      </c>
      <c r="L119" s="78"/>
      <c r="M119" s="78"/>
      <c r="N119" s="75"/>
      <c r="O119" s="75"/>
      <c r="P119" s="89"/>
      <c r="Q119" s="89"/>
      <c r="R119" s="89"/>
      <c r="S119" s="83">
        <f t="shared" si="18"/>
        <v>0</v>
      </c>
      <c r="T119" s="77"/>
      <c r="U119" s="77">
        <v>0</v>
      </c>
      <c r="V119" s="77"/>
      <c r="W119" s="77"/>
      <c r="X119" s="77"/>
      <c r="Y119" s="77">
        <f t="shared" si="21"/>
        <v>0</v>
      </c>
      <c r="Z119" s="79"/>
      <c r="AA119" s="77">
        <v>0</v>
      </c>
      <c r="AB119" s="77"/>
      <c r="AC119" s="77"/>
      <c r="AD119" s="77"/>
      <c r="AE119" s="90">
        <f t="shared" si="14"/>
        <v>0</v>
      </c>
    </row>
    <row r="120" spans="1:31" hidden="1" x14ac:dyDescent="0.25">
      <c r="A120" s="16">
        <f t="shared" si="13"/>
        <v>21</v>
      </c>
      <c r="B120" s="106" t="str">
        <f t="shared" si="16"/>
        <v>5.21</v>
      </c>
      <c r="C120" s="101" t="str">
        <f>[1]Программа!D213</f>
        <v>Токарно-винторезный станок CU 500M</v>
      </c>
      <c r="D120" s="75"/>
      <c r="E120" s="75"/>
      <c r="F120" s="114"/>
      <c r="G120" s="89">
        <v>0</v>
      </c>
      <c r="H120" s="89"/>
      <c r="I120" s="95">
        <v>2016</v>
      </c>
      <c r="J120" s="95">
        <v>2016</v>
      </c>
      <c r="K120" s="77">
        <f t="shared" si="17"/>
        <v>0</v>
      </c>
      <c r="L120" s="78"/>
      <c r="M120" s="78"/>
      <c r="N120" s="75"/>
      <c r="O120" s="75"/>
      <c r="P120" s="89"/>
      <c r="Q120" s="89"/>
      <c r="R120" s="89"/>
      <c r="S120" s="83">
        <f t="shared" si="18"/>
        <v>0</v>
      </c>
      <c r="T120" s="77"/>
      <c r="U120" s="77">
        <v>0</v>
      </c>
      <c r="V120" s="77"/>
      <c r="W120" s="77"/>
      <c r="X120" s="77"/>
      <c r="Y120" s="77">
        <f t="shared" si="21"/>
        <v>0</v>
      </c>
      <c r="Z120" s="79"/>
      <c r="AA120" s="77">
        <v>0</v>
      </c>
      <c r="AB120" s="77"/>
      <c r="AC120" s="77"/>
      <c r="AD120" s="77"/>
      <c r="AE120" s="90">
        <f t="shared" si="14"/>
        <v>0</v>
      </c>
    </row>
    <row r="121" spans="1:31" hidden="1" x14ac:dyDescent="0.25">
      <c r="A121" s="16">
        <f t="shared" si="13"/>
        <v>22</v>
      </c>
      <c r="B121" s="106" t="str">
        <f t="shared" si="16"/>
        <v>5.22</v>
      </c>
      <c r="C121" s="101" t="str">
        <f>[1]Программа!D214</f>
        <v>Фрезерный станок 26х2</v>
      </c>
      <c r="D121" s="75"/>
      <c r="E121" s="75"/>
      <c r="F121" s="114"/>
      <c r="G121" s="89">
        <v>0</v>
      </c>
      <c r="H121" s="89"/>
      <c r="I121" s="95">
        <v>2016</v>
      </c>
      <c r="J121" s="95">
        <v>2016</v>
      </c>
      <c r="K121" s="77">
        <f t="shared" si="17"/>
        <v>0</v>
      </c>
      <c r="L121" s="78"/>
      <c r="M121" s="78"/>
      <c r="N121" s="75"/>
      <c r="O121" s="75"/>
      <c r="P121" s="89"/>
      <c r="Q121" s="89"/>
      <c r="R121" s="89"/>
      <c r="S121" s="83">
        <f t="shared" si="18"/>
        <v>0</v>
      </c>
      <c r="T121" s="77"/>
      <c r="U121" s="77">
        <v>0</v>
      </c>
      <c r="V121" s="77"/>
      <c r="W121" s="77"/>
      <c r="X121" s="77"/>
      <c r="Y121" s="77">
        <f t="shared" si="21"/>
        <v>0</v>
      </c>
      <c r="Z121" s="79"/>
      <c r="AA121" s="77">
        <v>0</v>
      </c>
      <c r="AB121" s="77"/>
      <c r="AC121" s="77"/>
      <c r="AD121" s="77"/>
      <c r="AE121" s="90">
        <f t="shared" si="14"/>
        <v>0</v>
      </c>
    </row>
    <row r="122" spans="1:31" x14ac:dyDescent="0.25">
      <c r="A122" s="16">
        <f t="shared" si="13"/>
        <v>23</v>
      </c>
      <c r="B122" s="106" t="s">
        <v>134</v>
      </c>
      <c r="C122" s="101" t="str">
        <f>[1]Программа!D215</f>
        <v>Ножницы гильотинные SB-12/2500</v>
      </c>
      <c r="D122" s="75"/>
      <c r="E122" s="75"/>
      <c r="F122" s="114"/>
      <c r="G122" s="89">
        <f>[1]Программа!K215</f>
        <v>1</v>
      </c>
      <c r="H122" s="89"/>
      <c r="I122" s="95">
        <v>2018</v>
      </c>
      <c r="J122" s="95">
        <v>2018</v>
      </c>
      <c r="K122" s="77">
        <f t="shared" si="17"/>
        <v>1.7999999999999998</v>
      </c>
      <c r="L122" s="78"/>
      <c r="M122" s="78"/>
      <c r="N122" s="75"/>
      <c r="O122" s="75"/>
      <c r="P122" s="89"/>
      <c r="Q122" s="89">
        <v>1</v>
      </c>
      <c r="R122" s="89"/>
      <c r="S122" s="83">
        <f t="shared" si="18"/>
        <v>1</v>
      </c>
      <c r="T122" s="77"/>
      <c r="U122" s="77"/>
      <c r="V122" s="77"/>
      <c r="W122" s="77">
        <f>[1]Программа!Q215/1000</f>
        <v>1.5254237288135593</v>
      </c>
      <c r="X122" s="77"/>
      <c r="Y122" s="77">
        <f t="shared" si="21"/>
        <v>1.5254237288135593</v>
      </c>
      <c r="Z122" s="79"/>
      <c r="AA122" s="77"/>
      <c r="AB122" s="77"/>
      <c r="AC122" s="77">
        <f>W122*1.18</f>
        <v>1.7999999999999998</v>
      </c>
      <c r="AD122" s="77"/>
      <c r="AE122" s="90">
        <f t="shared" si="14"/>
        <v>1.7999999999999998</v>
      </c>
    </row>
    <row r="123" spans="1:31" x14ac:dyDescent="0.25">
      <c r="A123" s="16">
        <f t="shared" si="13"/>
        <v>24</v>
      </c>
      <c r="B123" s="106" t="s">
        <v>135</v>
      </c>
      <c r="C123" s="101" t="s">
        <v>136</v>
      </c>
      <c r="D123" s="75"/>
      <c r="E123" s="75"/>
      <c r="F123" s="114"/>
      <c r="G123" s="89">
        <v>1</v>
      </c>
      <c r="H123" s="89"/>
      <c r="I123" s="95">
        <v>2016</v>
      </c>
      <c r="J123" s="95">
        <v>2016</v>
      </c>
      <c r="K123" s="77">
        <f>Y123*1.18</f>
        <v>0.79999999799999999</v>
      </c>
      <c r="L123" s="78"/>
      <c r="M123" s="78"/>
      <c r="N123" s="75"/>
      <c r="O123" s="75">
        <v>1</v>
      </c>
      <c r="P123" s="89"/>
      <c r="Q123" s="89"/>
      <c r="R123" s="89"/>
      <c r="S123" s="83">
        <f>SUM(N123:R123)</f>
        <v>1</v>
      </c>
      <c r="T123" s="77"/>
      <c r="U123" s="77">
        <f>'[1]приложение 1.2 (2016)'!R56/1.18</f>
        <v>0.67796610000000002</v>
      </c>
      <c r="V123" s="77"/>
      <c r="W123" s="77"/>
      <c r="X123" s="77"/>
      <c r="Y123" s="77">
        <f>SUM(T123:X123)</f>
        <v>0.67796610000000002</v>
      </c>
      <c r="Z123" s="79"/>
      <c r="AA123" s="77">
        <f>U123*1.18</f>
        <v>0.79999999799999999</v>
      </c>
      <c r="AB123" s="77"/>
      <c r="AC123" s="77"/>
      <c r="AD123" s="77"/>
      <c r="AE123" s="90">
        <f t="shared" si="14"/>
        <v>0.79999999799999999</v>
      </c>
    </row>
    <row r="124" spans="1:31" x14ac:dyDescent="0.25">
      <c r="A124" s="16">
        <f t="shared" si="13"/>
        <v>25</v>
      </c>
      <c r="B124" s="106" t="s">
        <v>137</v>
      </c>
      <c r="C124" s="119" t="s">
        <v>138</v>
      </c>
      <c r="D124" s="75"/>
      <c r="E124" s="75"/>
      <c r="F124" s="114"/>
      <c r="G124" s="89"/>
      <c r="H124" s="89"/>
      <c r="I124" s="95"/>
      <c r="J124" s="95"/>
      <c r="K124" s="83">
        <f>K125</f>
        <v>1.5329963981999999</v>
      </c>
      <c r="L124" s="78"/>
      <c r="M124" s="78"/>
      <c r="N124" s="75"/>
      <c r="O124" s="75"/>
      <c r="P124" s="89"/>
      <c r="Q124" s="89"/>
      <c r="R124" s="89"/>
      <c r="S124" s="83"/>
      <c r="T124" s="77"/>
      <c r="U124" s="83">
        <f>U125</f>
        <v>1.29914949</v>
      </c>
      <c r="V124" s="83"/>
      <c r="W124" s="83"/>
      <c r="X124" s="83"/>
      <c r="Y124" s="83">
        <f>SUM(T124:X124)</f>
        <v>1.29914949</v>
      </c>
      <c r="Z124" s="79"/>
      <c r="AA124" s="83">
        <f>AA125</f>
        <v>1.5329963981999999</v>
      </c>
      <c r="AB124" s="83"/>
      <c r="AC124" s="83"/>
      <c r="AD124" s="83"/>
      <c r="AE124" s="86">
        <f t="shared" si="14"/>
        <v>1.5329963981999999</v>
      </c>
    </row>
    <row r="125" spans="1:31" ht="47.25" x14ac:dyDescent="0.25">
      <c r="A125" s="16">
        <f t="shared" si="13"/>
        <v>26</v>
      </c>
      <c r="B125" s="120" t="s">
        <v>139</v>
      </c>
      <c r="C125" s="121" t="s">
        <v>140</v>
      </c>
      <c r="D125" s="75"/>
      <c r="E125" s="75"/>
      <c r="F125" s="114"/>
      <c r="G125" s="89"/>
      <c r="H125" s="89"/>
      <c r="I125" s="95">
        <v>2016</v>
      </c>
      <c r="J125" s="95">
        <v>2016</v>
      </c>
      <c r="K125" s="77">
        <f>Y125*1.18</f>
        <v>1.5329963981999999</v>
      </c>
      <c r="L125" s="78"/>
      <c r="M125" s="78"/>
      <c r="N125" s="75"/>
      <c r="O125" s="75"/>
      <c r="P125" s="89"/>
      <c r="Q125" s="89"/>
      <c r="R125" s="89"/>
      <c r="S125" s="83"/>
      <c r="T125" s="77"/>
      <c r="U125" s="77">
        <f>'[1]приложение 1.2 (2016)'!R58/1.18</f>
        <v>1.29914949</v>
      </c>
      <c r="V125" s="77"/>
      <c r="W125" s="77"/>
      <c r="X125" s="77"/>
      <c r="Y125" s="77">
        <f>SUM(T125:X125)</f>
        <v>1.29914949</v>
      </c>
      <c r="Z125" s="79"/>
      <c r="AA125" s="77">
        <f>U125*1.18</f>
        <v>1.5329963981999999</v>
      </c>
      <c r="AB125" s="77"/>
      <c r="AC125" s="77">
        <f>[1]Программа!W218/1000</f>
        <v>0</v>
      </c>
      <c r="AD125" s="77"/>
      <c r="AE125" s="90">
        <f t="shared" si="14"/>
        <v>1.5329963981999999</v>
      </c>
    </row>
    <row r="126" spans="1:31" x14ac:dyDescent="0.25">
      <c r="B126" s="80" t="s">
        <v>141</v>
      </c>
      <c r="C126" s="118" t="s">
        <v>142</v>
      </c>
      <c r="D126" s="75"/>
      <c r="E126" s="75"/>
      <c r="F126" s="114"/>
      <c r="G126" s="87"/>
      <c r="H126" s="89"/>
      <c r="I126" s="95"/>
      <c r="J126" s="95"/>
      <c r="K126" s="83">
        <f>K127</f>
        <v>35.199399999999997</v>
      </c>
      <c r="L126" s="78"/>
      <c r="M126" s="78"/>
      <c r="N126" s="48"/>
      <c r="O126" s="48"/>
      <c r="P126" s="48"/>
      <c r="Q126" s="87"/>
      <c r="R126" s="48"/>
      <c r="S126" s="83"/>
      <c r="T126" s="83">
        <f>SUM(T127:T149)</f>
        <v>0</v>
      </c>
      <c r="U126" s="83">
        <f>SUM(U127:U149)</f>
        <v>29.83</v>
      </c>
      <c r="V126" s="83">
        <f>SUM(V127:V149)</f>
        <v>0</v>
      </c>
      <c r="W126" s="83">
        <f>SUM(W127:W149)</f>
        <v>0</v>
      </c>
      <c r="X126" s="83">
        <f>SUM(X127:X149)</f>
        <v>0</v>
      </c>
      <c r="Y126" s="83">
        <f>SUM(T126:X126)</f>
        <v>29.83</v>
      </c>
      <c r="Z126" s="85">
        <f>SUM(Z127:Z149)</f>
        <v>0</v>
      </c>
      <c r="AA126" s="83">
        <f>SUM(AA127:AA149)</f>
        <v>35.199399999999997</v>
      </c>
      <c r="AB126" s="83">
        <f>SUM(AB127:AB149)</f>
        <v>0</v>
      </c>
      <c r="AC126" s="83">
        <f>SUM(AC127:AC149)</f>
        <v>0</v>
      </c>
      <c r="AD126" s="83">
        <f>SUM(AD127:AD149)</f>
        <v>0</v>
      </c>
      <c r="AE126" s="86">
        <f t="shared" si="14"/>
        <v>35.199399999999997</v>
      </c>
    </row>
    <row r="127" spans="1:31" ht="31.5" x14ac:dyDescent="0.25">
      <c r="A127" s="16">
        <v>1</v>
      </c>
      <c r="B127" s="120" t="s">
        <v>143</v>
      </c>
      <c r="C127" s="101" t="s">
        <v>144</v>
      </c>
      <c r="D127" s="75"/>
      <c r="E127" s="75"/>
      <c r="F127" s="114"/>
      <c r="G127" s="89"/>
      <c r="H127" s="89"/>
      <c r="I127" s="95">
        <v>2016</v>
      </c>
      <c r="J127" s="95">
        <v>2016</v>
      </c>
      <c r="K127" s="77">
        <f>Y127*1.18</f>
        <v>35.199399999999997</v>
      </c>
      <c r="L127" s="78"/>
      <c r="M127" s="78"/>
      <c r="N127" s="75"/>
      <c r="O127" s="75"/>
      <c r="P127" s="89"/>
      <c r="Q127" s="89"/>
      <c r="R127" s="89"/>
      <c r="S127" s="83"/>
      <c r="T127" s="77">
        <v>0</v>
      </c>
      <c r="U127" s="77">
        <v>29.83</v>
      </c>
      <c r="V127" s="77">
        <v>0</v>
      </c>
      <c r="W127" s="77">
        <v>0</v>
      </c>
      <c r="X127" s="77">
        <v>0</v>
      </c>
      <c r="Y127" s="77">
        <f>SUM(T127:X127)</f>
        <v>29.83</v>
      </c>
      <c r="Z127" s="77">
        <f>T127*1.18</f>
        <v>0</v>
      </c>
      <c r="AA127" s="77">
        <f>U127*1.18</f>
        <v>35.199399999999997</v>
      </c>
      <c r="AB127" s="77">
        <f>V127*1.18</f>
        <v>0</v>
      </c>
      <c r="AC127" s="77">
        <f>W127*1.18</f>
        <v>0</v>
      </c>
      <c r="AD127" s="77">
        <f>X127*1.18</f>
        <v>0</v>
      </c>
      <c r="AE127" s="90">
        <f t="shared" si="14"/>
        <v>35.199399999999997</v>
      </c>
    </row>
    <row r="128" spans="1:31" x14ac:dyDescent="0.25">
      <c r="B128" s="122" t="s">
        <v>145</v>
      </c>
      <c r="C128" s="123"/>
      <c r="D128" s="75"/>
      <c r="E128" s="75"/>
      <c r="F128" s="76"/>
      <c r="G128" s="75"/>
      <c r="H128" s="75"/>
      <c r="I128" s="75"/>
      <c r="J128" s="75"/>
      <c r="K128" s="77"/>
      <c r="L128" s="78"/>
      <c r="M128" s="78"/>
      <c r="N128" s="75"/>
      <c r="O128" s="75"/>
      <c r="P128" s="75"/>
      <c r="Q128" s="75"/>
      <c r="R128" s="75"/>
      <c r="S128" s="83"/>
      <c r="T128" s="77"/>
      <c r="U128" s="77"/>
      <c r="V128" s="77"/>
      <c r="W128" s="77"/>
      <c r="X128" s="77"/>
      <c r="Y128" s="77"/>
      <c r="Z128" s="79"/>
      <c r="AA128" s="77"/>
      <c r="AB128" s="77"/>
      <c r="AC128" s="77"/>
      <c r="AD128" s="77"/>
      <c r="AE128" s="90"/>
    </row>
    <row r="129" spans="2:31" ht="31.5" x14ac:dyDescent="0.25">
      <c r="B129" s="80"/>
      <c r="C129" s="81" t="s">
        <v>146</v>
      </c>
      <c r="D129" s="75"/>
      <c r="E129" s="75"/>
      <c r="F129" s="76"/>
      <c r="G129" s="75"/>
      <c r="H129" s="75"/>
      <c r="I129" s="75"/>
      <c r="J129" s="75"/>
      <c r="K129" s="77"/>
      <c r="L129" s="78"/>
      <c r="M129" s="78"/>
      <c r="N129" s="75"/>
      <c r="O129" s="75"/>
      <c r="P129" s="75"/>
      <c r="Q129" s="75"/>
      <c r="R129" s="75"/>
      <c r="S129" s="83"/>
      <c r="T129" s="77"/>
      <c r="U129" s="77"/>
      <c r="V129" s="77"/>
      <c r="W129" s="77"/>
      <c r="X129" s="77"/>
      <c r="Y129" s="77"/>
      <c r="Z129" s="79"/>
      <c r="AA129" s="77"/>
      <c r="AB129" s="77"/>
      <c r="AC129" s="77"/>
      <c r="AD129" s="77"/>
      <c r="AE129" s="90"/>
    </row>
    <row r="130" spans="2:31" x14ac:dyDescent="0.25">
      <c r="B130" s="73">
        <v>1</v>
      </c>
      <c r="C130" s="74" t="s">
        <v>147</v>
      </c>
      <c r="D130" s="75"/>
      <c r="E130" s="75"/>
      <c r="F130" s="76"/>
      <c r="G130" s="75"/>
      <c r="H130" s="75"/>
      <c r="I130" s="75"/>
      <c r="J130" s="75"/>
      <c r="K130" s="77"/>
      <c r="L130" s="78"/>
      <c r="M130" s="78"/>
      <c r="N130" s="75"/>
      <c r="O130" s="75"/>
      <c r="P130" s="75"/>
      <c r="Q130" s="75"/>
      <c r="R130" s="75"/>
      <c r="S130" s="83"/>
      <c r="T130" s="77"/>
      <c r="U130" s="77"/>
      <c r="V130" s="77"/>
      <c r="W130" s="77"/>
      <c r="X130" s="77"/>
      <c r="Y130" s="77"/>
      <c r="Z130" s="79"/>
      <c r="AA130" s="77"/>
      <c r="AB130" s="77"/>
      <c r="AC130" s="77"/>
      <c r="AD130" s="77"/>
      <c r="AE130" s="90"/>
    </row>
    <row r="131" spans="2:31" x14ac:dyDescent="0.25">
      <c r="B131" s="73">
        <v>2</v>
      </c>
      <c r="C131" s="74" t="s">
        <v>148</v>
      </c>
      <c r="D131" s="75"/>
      <c r="E131" s="75"/>
      <c r="F131" s="76"/>
      <c r="G131" s="75"/>
      <c r="H131" s="75"/>
      <c r="I131" s="75"/>
      <c r="J131" s="75"/>
      <c r="K131" s="77"/>
      <c r="L131" s="78"/>
      <c r="M131" s="78"/>
      <c r="N131" s="75"/>
      <c r="O131" s="75"/>
      <c r="P131" s="75"/>
      <c r="Q131" s="75"/>
      <c r="R131" s="75"/>
      <c r="S131" s="83"/>
      <c r="T131" s="77"/>
      <c r="U131" s="77"/>
      <c r="V131" s="77"/>
      <c r="W131" s="77"/>
      <c r="X131" s="77"/>
      <c r="Y131" s="77"/>
      <c r="Z131" s="79"/>
      <c r="AA131" s="77"/>
      <c r="AB131" s="77"/>
      <c r="AC131" s="77"/>
      <c r="AD131" s="77"/>
      <c r="AE131" s="90"/>
    </row>
    <row r="132" spans="2:31" ht="16.5" thickBot="1" x14ac:dyDescent="0.3">
      <c r="B132" s="124" t="s">
        <v>149</v>
      </c>
      <c r="C132" s="125"/>
      <c r="D132" s="54"/>
      <c r="E132" s="54"/>
      <c r="F132" s="126"/>
      <c r="G132" s="54"/>
      <c r="H132" s="54"/>
      <c r="I132" s="54"/>
      <c r="J132" s="54"/>
      <c r="K132" s="127"/>
      <c r="L132" s="57"/>
      <c r="M132" s="57"/>
      <c r="N132" s="54"/>
      <c r="O132" s="54"/>
      <c r="P132" s="54"/>
      <c r="Q132" s="54"/>
      <c r="R132" s="54"/>
      <c r="S132" s="128"/>
      <c r="T132" s="127"/>
      <c r="U132" s="127"/>
      <c r="V132" s="127"/>
      <c r="W132" s="127"/>
      <c r="X132" s="127"/>
      <c r="Y132" s="127"/>
      <c r="Z132" s="129"/>
      <c r="AA132" s="127"/>
      <c r="AB132" s="127"/>
      <c r="AC132" s="127"/>
      <c r="AD132" s="127"/>
      <c r="AE132" s="130"/>
    </row>
    <row r="133" spans="2:31" x14ac:dyDescent="0.25">
      <c r="B133" s="131"/>
      <c r="C133" s="132"/>
      <c r="D133" s="133"/>
      <c r="E133" s="133"/>
      <c r="F133" s="134"/>
      <c r="G133" s="133"/>
      <c r="H133" s="133"/>
      <c r="I133" s="133"/>
      <c r="J133" s="133"/>
      <c r="K133" s="135"/>
      <c r="L133" s="135"/>
      <c r="M133" s="135"/>
      <c r="N133" s="133"/>
      <c r="O133" s="133"/>
      <c r="P133" s="133"/>
      <c r="Q133" s="133"/>
      <c r="R133" s="133"/>
      <c r="S133" s="133"/>
      <c r="T133" s="136"/>
      <c r="U133" s="136"/>
      <c r="V133" s="136"/>
      <c r="W133" s="136"/>
      <c r="X133" s="136"/>
      <c r="Y133" s="137"/>
      <c r="Z133" s="138"/>
      <c r="AA133" s="138"/>
      <c r="AB133" s="138"/>
      <c r="AC133" s="138"/>
      <c r="AD133" s="138"/>
      <c r="AE133" s="139"/>
    </row>
    <row r="134" spans="2:31" x14ac:dyDescent="0.25">
      <c r="B134" s="140"/>
      <c r="C134" s="28" t="s">
        <v>150</v>
      </c>
    </row>
    <row r="135" spans="2:31" x14ac:dyDescent="0.25">
      <c r="B135" s="143"/>
      <c r="C135" s="28" t="s">
        <v>151</v>
      </c>
    </row>
    <row r="136" spans="2:31" x14ac:dyDescent="0.25">
      <c r="B136" s="143"/>
      <c r="C136" s="132" t="s">
        <v>152</v>
      </c>
    </row>
    <row r="137" spans="2:31" ht="15.75" customHeight="1" x14ac:dyDescent="0.25">
      <c r="C137" s="144" t="s">
        <v>153</v>
      </c>
      <c r="D137" s="144"/>
      <c r="E137" s="144"/>
      <c r="F137" s="145"/>
      <c r="G137" s="144"/>
      <c r="H137" s="144"/>
      <c r="I137" s="144"/>
      <c r="J137" s="144"/>
      <c r="K137" s="144"/>
      <c r="L137" s="144"/>
      <c r="U137" s="146"/>
      <c r="Y137" s="147"/>
      <c r="AA137" s="148"/>
      <c r="AE137" s="149"/>
    </row>
    <row r="138" spans="2:31" ht="15.75" customHeight="1" x14ac:dyDescent="0.25">
      <c r="C138" s="144"/>
      <c r="D138" s="144"/>
      <c r="E138" s="144"/>
      <c r="F138" s="145"/>
      <c r="G138" s="144"/>
      <c r="H138" s="144"/>
      <c r="I138" s="144"/>
      <c r="J138" s="144"/>
      <c r="K138" s="144"/>
      <c r="L138" s="144"/>
      <c r="U138" s="146"/>
      <c r="Y138" s="147"/>
      <c r="AA138" s="148"/>
      <c r="AE138" s="149"/>
    </row>
    <row r="139" spans="2:31" ht="15.75" customHeight="1" x14ac:dyDescent="0.25">
      <c r="C139" s="144" t="s">
        <v>154</v>
      </c>
      <c r="D139" s="144"/>
      <c r="E139" s="144"/>
      <c r="F139" s="145"/>
      <c r="G139" s="144"/>
      <c r="H139" s="144"/>
      <c r="I139" s="144"/>
      <c r="J139" s="144"/>
      <c r="K139" s="144" t="s">
        <v>155</v>
      </c>
      <c r="L139" s="144"/>
      <c r="U139" s="146"/>
      <c r="Y139" s="147"/>
      <c r="AA139" s="148"/>
      <c r="AE139" s="149"/>
    </row>
    <row r="140" spans="2:31" x14ac:dyDescent="0.25">
      <c r="B140" s="143"/>
      <c r="K140" s="29"/>
    </row>
    <row r="141" spans="2:31" x14ac:dyDescent="0.25">
      <c r="C141" s="28" t="s">
        <v>156</v>
      </c>
      <c r="I141" s="150"/>
      <c r="K141" s="150" t="s">
        <v>157</v>
      </c>
      <c r="U141" s="146"/>
      <c r="Y141" s="147"/>
      <c r="AA141" s="148"/>
      <c r="AE141" s="149"/>
    </row>
    <row r="142" spans="2:31" x14ac:dyDescent="0.25">
      <c r="K142" s="29"/>
      <c r="Y142" s="151"/>
      <c r="AE142" s="152"/>
    </row>
    <row r="143" spans="2:31" x14ac:dyDescent="0.25">
      <c r="C143" s="28" t="s">
        <v>158</v>
      </c>
      <c r="I143" s="150"/>
      <c r="K143" s="150" t="s">
        <v>159</v>
      </c>
      <c r="O143" s="32"/>
      <c r="P143" s="16"/>
      <c r="Q143" s="16"/>
      <c r="R143" s="16"/>
      <c r="S143" s="153"/>
      <c r="T143" s="153"/>
      <c r="U143" s="16"/>
      <c r="V143" s="16"/>
      <c r="W143" s="16"/>
      <c r="X143" s="16"/>
      <c r="Y143" s="16"/>
      <c r="Z143" s="154"/>
      <c r="AA143" s="155"/>
      <c r="AB143" s="155"/>
      <c r="AC143" s="155"/>
      <c r="AD143" s="155"/>
      <c r="AE143" s="155"/>
    </row>
    <row r="145" spans="2:31" ht="18.75" x14ac:dyDescent="0.3">
      <c r="C145" s="156" t="s">
        <v>160</v>
      </c>
    </row>
    <row r="147" spans="2:31" ht="31.5" x14ac:dyDescent="0.25">
      <c r="B147" s="157"/>
      <c r="C147" s="158"/>
      <c r="D147" s="159" t="s">
        <v>161</v>
      </c>
      <c r="E147" s="48" t="s">
        <v>161</v>
      </c>
      <c r="F147" s="48" t="s">
        <v>161</v>
      </c>
      <c r="G147" s="159" t="s">
        <v>162</v>
      </c>
      <c r="H147" s="48"/>
      <c r="I147" s="160" t="s">
        <v>163</v>
      </c>
      <c r="J147" s="160"/>
      <c r="K147" s="160"/>
      <c r="L147" s="160"/>
      <c r="M147" s="160"/>
      <c r="N147" s="160"/>
      <c r="O147" s="160"/>
      <c r="P147" s="160"/>
      <c r="Q147" s="160"/>
      <c r="R147" s="160"/>
      <c r="T147" s="29"/>
      <c r="U147" s="29"/>
      <c r="Y147" s="32"/>
      <c r="Z147" s="161"/>
      <c r="AA147" s="161"/>
      <c r="AE147" s="141"/>
    </row>
    <row r="148" spans="2:31" x14ac:dyDescent="0.25">
      <c r="B148" s="162"/>
      <c r="C148" s="163"/>
      <c r="D148" s="164"/>
      <c r="E148" s="48"/>
      <c r="F148" s="48"/>
      <c r="G148" s="164"/>
      <c r="H148" s="48"/>
      <c r="I148" s="160">
        <v>2015</v>
      </c>
      <c r="J148" s="160"/>
      <c r="K148" s="160">
        <v>2016</v>
      </c>
      <c r="L148" s="160"/>
      <c r="M148" s="165">
        <v>2017</v>
      </c>
      <c r="N148" s="165"/>
      <c r="O148" s="165">
        <v>2018</v>
      </c>
      <c r="P148" s="165"/>
      <c r="Q148" s="165">
        <v>2019</v>
      </c>
      <c r="R148" s="165"/>
      <c r="T148" s="29"/>
      <c r="U148" s="29"/>
      <c r="Y148" s="32"/>
      <c r="Z148" s="161"/>
      <c r="AA148" s="161"/>
      <c r="AE148" s="141"/>
    </row>
    <row r="149" spans="2:31" ht="31.5" x14ac:dyDescent="0.25">
      <c r="B149" s="166"/>
      <c r="C149" s="167"/>
      <c r="D149" s="168"/>
      <c r="E149" s="48"/>
      <c r="F149" s="48"/>
      <c r="G149" s="168"/>
      <c r="H149" s="48"/>
      <c r="I149" s="48" t="s">
        <v>162</v>
      </c>
      <c r="J149" s="48" t="s">
        <v>164</v>
      </c>
      <c r="K149" s="48" t="s">
        <v>162</v>
      </c>
      <c r="L149" s="48" t="s">
        <v>164</v>
      </c>
      <c r="M149" s="87" t="s">
        <v>162</v>
      </c>
      <c r="N149" s="48" t="s">
        <v>164</v>
      </c>
      <c r="O149" s="87" t="s">
        <v>162</v>
      </c>
      <c r="P149" s="48" t="s">
        <v>164</v>
      </c>
      <c r="Q149" s="87" t="s">
        <v>162</v>
      </c>
      <c r="R149" s="48" t="s">
        <v>164</v>
      </c>
      <c r="T149" s="48"/>
      <c r="U149" s="29"/>
      <c r="Y149" s="32"/>
      <c r="Z149" s="169"/>
      <c r="AA149" s="161"/>
      <c r="AE149" s="141"/>
    </row>
    <row r="150" spans="2:31" x14ac:dyDescent="0.25">
      <c r="B150" s="170"/>
      <c r="C150" s="171" t="s">
        <v>165</v>
      </c>
      <c r="D150" s="172">
        <f>K35</f>
        <v>42.018277289532001</v>
      </c>
      <c r="E150" s="173"/>
      <c r="F150" s="174"/>
      <c r="G150" s="172">
        <f>D150/1.18</f>
        <v>35.608709567400005</v>
      </c>
      <c r="H150" s="172"/>
      <c r="I150" s="172"/>
      <c r="J150" s="175"/>
      <c r="K150" s="172"/>
      <c r="L150" s="175"/>
      <c r="M150" s="172"/>
      <c r="N150" s="175"/>
      <c r="O150" s="172"/>
      <c r="P150" s="173"/>
      <c r="Q150" s="173"/>
      <c r="R150" s="173"/>
      <c r="T150" s="29"/>
      <c r="U150" s="29"/>
      <c r="Y150" s="32"/>
      <c r="Z150" s="161"/>
      <c r="AA150" s="161"/>
      <c r="AE150" s="141"/>
    </row>
    <row r="151" spans="2:31" x14ac:dyDescent="0.25">
      <c r="B151" s="170"/>
      <c r="C151" s="171" t="s">
        <v>166</v>
      </c>
      <c r="D151" s="172">
        <f>K39</f>
        <v>8.1992392511999999</v>
      </c>
      <c r="E151" s="173"/>
      <c r="F151" s="174"/>
      <c r="G151" s="172">
        <f>D151/1.18</f>
        <v>6.9485078400000004</v>
      </c>
      <c r="H151" s="172"/>
      <c r="I151" s="172"/>
      <c r="J151" s="175"/>
      <c r="K151" s="172"/>
      <c r="L151" s="175"/>
      <c r="M151" s="172"/>
      <c r="N151" s="175"/>
      <c r="O151" s="172"/>
      <c r="P151" s="173"/>
      <c r="Q151" s="173"/>
      <c r="R151" s="173"/>
      <c r="T151" s="29"/>
      <c r="U151" s="29"/>
      <c r="Y151" s="32"/>
      <c r="Z151" s="161"/>
      <c r="AA151" s="161"/>
      <c r="AE151" s="141"/>
    </row>
    <row r="152" spans="2:31" x14ac:dyDescent="0.25">
      <c r="B152" s="170"/>
      <c r="C152" s="171" t="s">
        <v>167</v>
      </c>
      <c r="D152" s="176">
        <f>K46</f>
        <v>33.755719001310993</v>
      </c>
      <c r="E152" s="173"/>
      <c r="F152" s="174"/>
      <c r="G152" s="172">
        <f>D152/1.18</f>
        <v>28.606541526534741</v>
      </c>
      <c r="H152" s="172"/>
      <c r="I152" s="172"/>
      <c r="J152" s="175"/>
      <c r="K152" s="172"/>
      <c r="L152" s="175"/>
      <c r="M152" s="172"/>
      <c r="N152" s="175"/>
      <c r="O152" s="172"/>
      <c r="P152" s="173"/>
      <c r="Q152" s="173"/>
      <c r="R152" s="173"/>
      <c r="T152" s="29"/>
      <c r="U152" s="29"/>
      <c r="Y152" s="32"/>
      <c r="Z152" s="161"/>
      <c r="AA152" s="161"/>
      <c r="AE152" s="141"/>
    </row>
    <row r="153" spans="2:31" x14ac:dyDescent="0.25">
      <c r="B153" s="170"/>
      <c r="C153" s="171" t="s">
        <v>168</v>
      </c>
      <c r="D153" s="176">
        <f>K52</f>
        <v>154.86078055396197</v>
      </c>
      <c r="E153" s="173"/>
      <c r="F153" s="174"/>
      <c r="G153" s="172">
        <f>D153/1.18</f>
        <v>131.23794962200168</v>
      </c>
      <c r="H153" s="172"/>
      <c r="I153" s="172"/>
      <c r="J153" s="172"/>
      <c r="K153" s="172"/>
      <c r="L153" s="172"/>
      <c r="M153" s="172"/>
      <c r="N153" s="172"/>
      <c r="O153" s="172"/>
      <c r="P153" s="173"/>
      <c r="Q153" s="173"/>
      <c r="R153" s="173"/>
      <c r="T153" s="29"/>
      <c r="U153" s="29"/>
      <c r="Y153" s="32"/>
      <c r="Z153" s="161"/>
      <c r="AA153" s="161"/>
      <c r="AE153" s="141"/>
    </row>
    <row r="154" spans="2:31" x14ac:dyDescent="0.25">
      <c r="B154" s="170"/>
      <c r="C154" s="171" t="s">
        <v>169</v>
      </c>
      <c r="D154" s="172">
        <f>K64</f>
        <v>130.74516343269138</v>
      </c>
      <c r="E154" s="173"/>
      <c r="F154" s="174"/>
      <c r="G154" s="172">
        <f>D154/1.18</f>
        <v>110.80098595990796</v>
      </c>
      <c r="H154" s="172"/>
      <c r="I154" s="172"/>
      <c r="J154" s="172"/>
      <c r="K154" s="172"/>
      <c r="L154" s="172"/>
      <c r="M154" s="172"/>
      <c r="N154" s="172"/>
      <c r="O154" s="172"/>
      <c r="P154" s="173"/>
      <c r="Q154" s="173"/>
      <c r="R154" s="173"/>
      <c r="T154" s="29"/>
      <c r="U154" s="29"/>
      <c r="Y154" s="32"/>
      <c r="Z154" s="161"/>
      <c r="AA154" s="161"/>
      <c r="AE154" s="141"/>
    </row>
    <row r="155" spans="2:31" s="98" customFormat="1" x14ac:dyDescent="0.25">
      <c r="B155" s="177" t="s">
        <v>170</v>
      </c>
      <c r="C155" s="178" t="s">
        <v>171</v>
      </c>
      <c r="D155" s="91">
        <f>SUM(D150:D154)</f>
        <v>369.57917952869639</v>
      </c>
      <c r="E155" s="91">
        <f>SUM(E150:E154)</f>
        <v>0</v>
      </c>
      <c r="F155" s="91">
        <f>SUM(F150:F154)</f>
        <v>0</v>
      </c>
      <c r="G155" s="91">
        <f>SUM(G150:G154)</f>
        <v>313.20269451584437</v>
      </c>
      <c r="H155" s="91"/>
      <c r="I155" s="91"/>
      <c r="J155" s="91"/>
      <c r="K155" s="91"/>
      <c r="L155" s="91"/>
      <c r="M155" s="91"/>
      <c r="N155" s="91"/>
      <c r="O155" s="91"/>
      <c r="P155" s="179"/>
      <c r="Q155" s="179"/>
      <c r="R155" s="179"/>
      <c r="S155" s="180"/>
      <c r="T155" s="180"/>
      <c r="U155" s="180"/>
      <c r="V155" s="181"/>
      <c r="W155" s="181"/>
      <c r="X155" s="181"/>
      <c r="Y155" s="181"/>
      <c r="Z155" s="182"/>
      <c r="AA155" s="182"/>
      <c r="AB155" s="183"/>
      <c r="AC155" s="183"/>
      <c r="AD155" s="183"/>
      <c r="AE155" s="183"/>
    </row>
    <row r="156" spans="2:31" x14ac:dyDescent="0.25">
      <c r="B156" s="170"/>
      <c r="C156" s="171" t="s">
        <v>172</v>
      </c>
      <c r="D156" s="172">
        <f>K24</f>
        <v>128.9853908586</v>
      </c>
      <c r="E156" s="173"/>
      <c r="F156" s="174"/>
      <c r="G156" s="172">
        <f>D156/1.18</f>
        <v>109.30965327</v>
      </c>
      <c r="H156" s="172"/>
      <c r="I156" s="172"/>
      <c r="J156" s="175"/>
      <c r="K156" s="172"/>
      <c r="L156" s="175"/>
      <c r="M156" s="172"/>
      <c r="N156" s="175"/>
      <c r="O156" s="172"/>
      <c r="P156" s="173"/>
      <c r="Q156" s="173"/>
      <c r="R156" s="173"/>
      <c r="T156" s="29"/>
      <c r="U156" s="29"/>
      <c r="Y156" s="32"/>
      <c r="Z156" s="161"/>
      <c r="AA156" s="161"/>
      <c r="AE156" s="141"/>
    </row>
    <row r="157" spans="2:31" x14ac:dyDescent="0.25">
      <c r="B157" s="170"/>
      <c r="C157" s="171" t="s">
        <v>173</v>
      </c>
      <c r="D157" s="172">
        <f>K22</f>
        <v>30.687199999999997</v>
      </c>
      <c r="E157" s="173"/>
      <c r="F157" s="174"/>
      <c r="G157" s="172">
        <f>D157/1.18</f>
        <v>26.006101694915252</v>
      </c>
      <c r="H157" s="172"/>
      <c r="I157" s="172"/>
      <c r="J157" s="175"/>
      <c r="K157" s="172"/>
      <c r="L157" s="175"/>
      <c r="M157" s="172"/>
      <c r="N157" s="175"/>
      <c r="O157" s="172"/>
      <c r="P157" s="173"/>
      <c r="Q157" s="173"/>
      <c r="R157" s="173"/>
      <c r="T157" s="29"/>
      <c r="U157" s="29"/>
      <c r="Y157" s="32"/>
      <c r="Z157" s="161"/>
      <c r="AA157" s="161"/>
      <c r="AE157" s="141"/>
    </row>
    <row r="158" spans="2:31" x14ac:dyDescent="0.25">
      <c r="B158" s="170"/>
      <c r="C158" s="171" t="s">
        <v>115</v>
      </c>
      <c r="D158" s="172">
        <f>K90</f>
        <v>86.462265650388403</v>
      </c>
      <c r="E158" s="173"/>
      <c r="F158" s="174"/>
      <c r="G158" s="172">
        <f>D158/1.18</f>
        <v>73.273106483380005</v>
      </c>
      <c r="H158" s="172"/>
      <c r="I158" s="172"/>
      <c r="J158" s="175"/>
      <c r="K158" s="172"/>
      <c r="L158" s="175"/>
      <c r="M158" s="172"/>
      <c r="N158" s="175"/>
      <c r="O158" s="172"/>
      <c r="P158" s="173"/>
      <c r="Q158" s="173"/>
      <c r="R158" s="173"/>
      <c r="T158" s="29"/>
      <c r="U158" s="29"/>
      <c r="Y158" s="32"/>
      <c r="Z158" s="161"/>
      <c r="AA158" s="161"/>
      <c r="AE158" s="141"/>
    </row>
    <row r="159" spans="2:31" x14ac:dyDescent="0.25">
      <c r="B159" s="177" t="s">
        <v>174</v>
      </c>
      <c r="C159" s="178" t="s">
        <v>175</v>
      </c>
      <c r="D159" s="91">
        <f>SUM(D156:D158)</f>
        <v>246.13485650898838</v>
      </c>
      <c r="E159" s="91">
        <f>SUM(E156:E158)</f>
        <v>0</v>
      </c>
      <c r="F159" s="91">
        <f>SUM(F156:F158)</f>
        <v>0</v>
      </c>
      <c r="G159" s="91">
        <f>SUM(G156:G158)</f>
        <v>208.58886144829523</v>
      </c>
      <c r="H159" s="91"/>
      <c r="I159" s="91"/>
      <c r="J159" s="91"/>
      <c r="K159" s="91"/>
      <c r="L159" s="91"/>
      <c r="M159" s="91"/>
      <c r="N159" s="172"/>
      <c r="O159" s="172"/>
      <c r="P159" s="173"/>
      <c r="Q159" s="173"/>
      <c r="R159" s="173"/>
      <c r="T159" s="29"/>
      <c r="U159" s="29"/>
      <c r="Y159" s="32"/>
      <c r="Z159" s="161"/>
      <c r="AA159" s="161"/>
      <c r="AE159" s="141"/>
    </row>
    <row r="160" spans="2:31" x14ac:dyDescent="0.25">
      <c r="B160" s="170"/>
      <c r="C160" s="178" t="s">
        <v>119</v>
      </c>
      <c r="D160" s="91">
        <f>K95</f>
        <v>35.971119999999999</v>
      </c>
      <c r="E160" s="91"/>
      <c r="F160" s="91"/>
      <c r="G160" s="91">
        <f>D160/1.18</f>
        <v>30.484000000000002</v>
      </c>
      <c r="H160" s="91"/>
      <c r="I160" s="91"/>
      <c r="J160" s="91"/>
      <c r="K160" s="91"/>
      <c r="L160" s="91"/>
      <c r="M160" s="91"/>
      <c r="N160" s="172"/>
      <c r="O160" s="172"/>
      <c r="P160" s="173"/>
      <c r="Q160" s="173"/>
      <c r="R160" s="173"/>
      <c r="T160" s="29"/>
      <c r="U160" s="29"/>
      <c r="Y160" s="32"/>
      <c r="Z160" s="161"/>
      <c r="AA160" s="161"/>
      <c r="AE160" s="141"/>
    </row>
    <row r="161" spans="2:31" x14ac:dyDescent="0.25">
      <c r="B161" s="177" t="s">
        <v>114</v>
      </c>
      <c r="C161" s="178" t="s">
        <v>176</v>
      </c>
      <c r="D161" s="91">
        <f>K99</f>
        <v>42.194999997996007</v>
      </c>
      <c r="E161" s="173"/>
      <c r="F161" s="174"/>
      <c r="G161" s="91">
        <f>D161/1.18</f>
        <v>35.758474574572887</v>
      </c>
      <c r="H161" s="172"/>
      <c r="I161" s="91"/>
      <c r="J161" s="184"/>
      <c r="K161" s="91"/>
      <c r="L161" s="184"/>
      <c r="M161" s="91"/>
      <c r="N161" s="184"/>
      <c r="O161" s="172"/>
      <c r="P161" s="173"/>
      <c r="Q161" s="173"/>
      <c r="R161" s="173"/>
      <c r="T161" s="29"/>
      <c r="U161" s="29"/>
      <c r="Y161" s="32"/>
      <c r="Z161" s="161"/>
      <c r="AA161" s="161"/>
      <c r="AE161" s="141"/>
    </row>
    <row r="162" spans="2:31" x14ac:dyDescent="0.25">
      <c r="B162" s="170"/>
      <c r="C162" s="171" t="s">
        <v>177</v>
      </c>
      <c r="D162" s="91">
        <f>D155+D159+D160+D161</f>
        <v>693.88015603568078</v>
      </c>
      <c r="E162" s="91">
        <f>E155+E159+E160+E161</f>
        <v>0</v>
      </c>
      <c r="F162" s="91">
        <f>F155+F159+F160+F161</f>
        <v>0</v>
      </c>
      <c r="G162" s="91">
        <f>G155+G159+G160+G161</f>
        <v>588.03403053871261</v>
      </c>
      <c r="H162" s="91"/>
      <c r="I162" s="91"/>
      <c r="J162" s="91"/>
      <c r="K162" s="91"/>
      <c r="L162" s="91"/>
      <c r="M162" s="91"/>
      <c r="N162" s="172"/>
      <c r="O162" s="172"/>
      <c r="P162" s="173"/>
      <c r="Q162" s="173"/>
      <c r="R162" s="173"/>
      <c r="T162" s="29"/>
      <c r="U162" s="29"/>
      <c r="Y162" s="32"/>
      <c r="Z162" s="161"/>
      <c r="AA162" s="161"/>
      <c r="AE162" s="141"/>
    </row>
    <row r="164" spans="2:31" x14ac:dyDescent="0.25">
      <c r="I164" s="31"/>
    </row>
    <row r="165" spans="2:31" x14ac:dyDescent="0.25">
      <c r="C165" s="28" t="s">
        <v>178</v>
      </c>
      <c r="D165" s="185"/>
      <c r="G165" s="29" t="s">
        <v>179</v>
      </c>
    </row>
    <row r="166" spans="2:31" x14ac:dyDescent="0.25">
      <c r="C166" s="28" t="s">
        <v>180</v>
      </c>
      <c r="D166" s="185"/>
      <c r="G166" s="29" t="s">
        <v>179</v>
      </c>
    </row>
    <row r="167" spans="2:31" x14ac:dyDescent="0.25">
      <c r="C167" s="28" t="s">
        <v>181</v>
      </c>
      <c r="D167" s="186"/>
      <c r="G167" s="29" t="s">
        <v>182</v>
      </c>
    </row>
    <row r="168" spans="2:31" x14ac:dyDescent="0.25">
      <c r="C168" s="28" t="s">
        <v>183</v>
      </c>
      <c r="D168" s="187"/>
      <c r="G168" s="29" t="s">
        <v>182</v>
      </c>
    </row>
  </sheetData>
  <mergeCells count="27">
    <mergeCell ref="Q148:R148"/>
    <mergeCell ref="B128:C128"/>
    <mergeCell ref="B147:B149"/>
    <mergeCell ref="C147:C149"/>
    <mergeCell ref="D147:D149"/>
    <mergeCell ref="G147:G149"/>
    <mergeCell ref="I147:R147"/>
    <mergeCell ref="I148:J148"/>
    <mergeCell ref="K148:L148"/>
    <mergeCell ref="M148:N148"/>
    <mergeCell ref="O148:P148"/>
    <mergeCell ref="K14:K15"/>
    <mergeCell ref="L14:L15"/>
    <mergeCell ref="M14:M15"/>
    <mergeCell ref="N14:S14"/>
    <mergeCell ref="T14:Y14"/>
    <mergeCell ref="Z14:AE14"/>
    <mergeCell ref="B11:Y11"/>
    <mergeCell ref="B14:B16"/>
    <mergeCell ref="C14:C16"/>
    <mergeCell ref="D14:D15"/>
    <mergeCell ref="E14:E16"/>
    <mergeCell ref="F14:F16"/>
    <mergeCell ref="G14:G15"/>
    <mergeCell ref="H14:H15"/>
    <mergeCell ref="I14:I16"/>
    <mergeCell ref="J14:J16"/>
  </mergeCells>
  <printOptions horizontalCentered="1"/>
  <pageMargins left="0.25" right="0.25" top="0.75" bottom="0.75" header="0.3" footer="0.3"/>
  <pageSetup paperSize="8" scale="27" fitToHeight="3" orientation="landscape" r:id="rId1"/>
  <headerFooter alignWithMargins="0"/>
  <rowBreaks count="3" manualBreakCount="3">
    <brk id="47" min="1" max="30" man="1"/>
    <brk id="98" min="1" max="30" man="1"/>
    <brk id="143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Карпова Ольга Александровна</dc:creator>
  <cp:lastModifiedBy>Карпова Ольга Александровна</cp:lastModifiedBy>
  <dcterms:created xsi:type="dcterms:W3CDTF">2016-04-05T05:08:49Z</dcterms:created>
  <dcterms:modified xsi:type="dcterms:W3CDTF">2016-04-05T05:10:40Z</dcterms:modified>
</cp:coreProperties>
</file>